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165" windowHeight="9630" activeTab="0"/>
  </bookViews>
  <sheets>
    <sheet name="2.2.1 ГЗ" sheetId="1" r:id="rId1"/>
    <sheet name="2.2.1" sheetId="2" r:id="rId2"/>
    <sheet name="2.2.2" sheetId="3" r:id="rId3"/>
  </sheets>
  <definedNames>
    <definedName name="_xlnm.Print_Area" localSheetId="1">'2.2.1'!$A$1:$AE$55</definedName>
    <definedName name="_xlnm.Print_Area" localSheetId="0">'2.2.1 ГЗ'!$A$1:$G$45</definedName>
    <definedName name="_xlnm.Print_Area" localSheetId="2">'2.2.2'!$A$1:$AB$52</definedName>
  </definedNames>
  <calcPr fullCalcOnLoad="1"/>
</workbook>
</file>

<file path=xl/sharedStrings.xml><?xml version="1.0" encoding="utf-8"?>
<sst xmlns="http://schemas.openxmlformats.org/spreadsheetml/2006/main" count="350" uniqueCount="118">
  <si>
    <t>2.2. Показатели по поступлениям и выплатам учреждения</t>
  </si>
  <si>
    <t>2.2.1. Бюджетные источники финансирования</t>
  </si>
  <si>
    <t>Наименование показателя</t>
  </si>
  <si>
    <t xml:space="preserve">Код показа-теля (КОСГУ/
Суб КОСГУ)
</t>
  </si>
  <si>
    <t>Остаток средств на начало года</t>
  </si>
  <si>
    <t>Средства от возвратов расходов и выплат обеспечений прошлых лет</t>
  </si>
  <si>
    <t xml:space="preserve">Итого </t>
  </si>
  <si>
    <t>Поступление всего:</t>
  </si>
  <si>
    <t>в том числе:</t>
  </si>
  <si>
    <t>прочие доходы</t>
  </si>
  <si>
    <t>180</t>
  </si>
  <si>
    <t>Выплаты: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</si>
  <si>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</si>
  <si>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</si>
  <si>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</si>
  <si>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</si>
  <si>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услуги, всего</t>
  </si>
  <si>
    <t>транспортные услуги</t>
  </si>
  <si>
    <t>222/000</t>
  </si>
  <si>
    <t>транспортные услуги, связанные с приобретением угля</t>
  </si>
  <si>
    <t>222/021</t>
  </si>
  <si>
    <t>коммунальные услуги, всего</t>
  </si>
  <si>
    <t>прочие коммунальные услуги</t>
  </si>
  <si>
    <t>223/000</t>
  </si>
  <si>
    <t>оплата отопления и технологических нужд</t>
  </si>
  <si>
    <t>223/021</t>
  </si>
  <si>
    <t>оплата потребления электрической энергии</t>
  </si>
  <si>
    <t>223/022</t>
  </si>
  <si>
    <t>оплата водоснабжения помещений</t>
  </si>
  <si>
    <t>223/023</t>
  </si>
  <si>
    <t>арендная плата за пользование имуществом</t>
  </si>
  <si>
    <t>работы, услуги по содержанию имущества</t>
  </si>
  <si>
    <t>225/000</t>
  </si>
  <si>
    <t>капитальные ремонты</t>
  </si>
  <si>
    <t>225/015</t>
  </si>
  <si>
    <t>прочие работы, услуги, всего</t>
  </si>
  <si>
    <t>прочие работы, услуги</t>
  </si>
  <si>
    <t>услуги оператора угольных площадок</t>
  </si>
  <si>
    <t>226/021</t>
  </si>
  <si>
    <t>пособия по социальной помощи населению</t>
  </si>
  <si>
    <t>прочие расходы, всего</t>
  </si>
  <si>
    <t>прочие расходы</t>
  </si>
  <si>
    <t>244</t>
  </si>
  <si>
    <t>290/000</t>
  </si>
  <si>
    <t>852</t>
  </si>
  <si>
    <t>расходы на оплату налога на имущество и земельного налога</t>
  </si>
  <si>
    <t>851</t>
  </si>
  <si>
    <t>290/045</t>
  </si>
  <si>
    <t>увеличение стоимости основных средств, всего</t>
  </si>
  <si>
    <t>увеличение стоимости основных средств</t>
  </si>
  <si>
    <t>310/000</t>
  </si>
  <si>
    <t>капитальное строительство нежилых помещений</t>
  </si>
  <si>
    <t>310/081</t>
  </si>
  <si>
    <t>увеличение стоимости материальных запасов, всего</t>
  </si>
  <si>
    <t>увеличение стоимости материальных запасов</t>
  </si>
  <si>
    <t>340/000</t>
  </si>
  <si>
    <t>приобретение твердого топлива (уголь, дрова)</t>
  </si>
  <si>
    <t>340/021</t>
  </si>
  <si>
    <t>приобретение медикаментов, перевязочных средств и прочих лечебных расходов</t>
  </si>
  <si>
    <t>340/091</t>
  </si>
  <si>
    <t>приобретение продуктов питания</t>
  </si>
  <si>
    <t>340/092</t>
  </si>
  <si>
    <t>Итого на год с учетом остатка на начало года</t>
  </si>
  <si>
    <t>2.2.2. Внебюджетные источники финансирования</t>
  </si>
  <si>
    <t xml:space="preserve">Иная приносящая доход деятельность, рублей
(тип средств 02.02.00 и др.)
</t>
  </si>
  <si>
    <t>Итого</t>
  </si>
  <si>
    <t>пожнртв</t>
  </si>
  <si>
    <t>грант</t>
  </si>
  <si>
    <t>итого</t>
  </si>
  <si>
    <t>Поступление:</t>
  </si>
  <si>
    <t>Доходы от собственности</t>
  </si>
  <si>
    <t>Доходы от оказания платных услуг (работ)</t>
  </si>
  <si>
    <t>Доходы от штрафов, пеней, иных сумм принудительного изъятия</t>
  </si>
  <si>
    <t>Доходы от операций с активами</t>
  </si>
  <si>
    <t>х</t>
  </si>
  <si>
    <t>от выбытий основных средств</t>
  </si>
  <si>
    <t>от выбытий материальных запасов</t>
  </si>
  <si>
    <t>Прочие доходы</t>
  </si>
  <si>
    <t>огонек</t>
  </si>
  <si>
    <t>111</t>
  </si>
  <si>
    <t>112</t>
  </si>
  <si>
    <t>119</t>
  </si>
  <si>
    <t>321</t>
  </si>
  <si>
    <t>243</t>
  </si>
  <si>
    <t>120</t>
  </si>
  <si>
    <t>140</t>
  </si>
  <si>
    <t>410</t>
  </si>
  <si>
    <t>440</t>
  </si>
  <si>
    <t>Сумма на 20___ год</t>
  </si>
  <si>
    <t>Плата за предоставление социальных услуг, рублей
(тип средств 02.01.01)</t>
  </si>
  <si>
    <t>Оказание услуг (выполнения работ) 
на платной основе, рублей
(тип средств 02.01.00)</t>
  </si>
  <si>
    <t>Иная приносящая доход деятельность, рублей
(тип средств 02.02.00 и др.)</t>
  </si>
  <si>
    <t>Иная приносящая доход деятельность, рублей
(тип средств 02.02.05 и др.)</t>
  </si>
  <si>
    <t>Код вида дохода/ расхода</t>
  </si>
  <si>
    <t>доходы от оказания услуг</t>
  </si>
  <si>
    <t>323</t>
  </si>
  <si>
    <t>Сумма на 2017 год</t>
  </si>
  <si>
    <t xml:space="preserve">Субсидии на иные цели Подпрограмма 3 «Развитие системы отдыха детей, и оздоровления детей, в т.ч. Находящихся  в трудной жизненной ситуации»Госпрограммы "Социальная поддержка граждан Вологодской области на 2014-2018 годы" (тип средств 06.01.00) , рублей </t>
  </si>
  <si>
    <t>КБК     009 1006 0540218590</t>
  </si>
  <si>
    <t>КБК     009 0707 0530518590</t>
  </si>
  <si>
    <t>КБК 009 1003 0510483030</t>
  </si>
  <si>
    <r>
      <t>Субсидии на иные цели подпрограмма 1" Предоставление мер социальной прддержки отдеотным категориям граждан"  мероприятие 1.4.4</t>
    </r>
    <r>
      <rPr>
        <sz val="11"/>
        <color indexed="10"/>
        <rFont val="Times New Roman"/>
        <family val="1"/>
      </rPr>
      <t>.</t>
    </r>
    <r>
      <rPr>
        <sz val="11"/>
        <rFont val="Times New Roman"/>
        <family val="1"/>
      </rPr>
      <t xml:space="preserve"> " Предоставление средств ухода за новорожденными детьми из семей, находящихся в ТЖС"   (тип средств 06.01.00) , рублей </t>
    </r>
  </si>
  <si>
    <t xml:space="preserve">Субсидии на иные цели подпрограмма 1" Предоставление мер социальной прддержки отдеотным категориям граждан"  мероприятие 1.4.1. " Предоставление государственной социальной помощи" (адресная помощь)   (тип средств 06.01.00) , рублей </t>
  </si>
  <si>
    <t>863</t>
  </si>
  <si>
    <t>Субсидия на выполнение государственного задания, рублей (тип средств 05.01.00) КБК 009 1002 00000000000</t>
  </si>
  <si>
    <t>Сумма на 2018 год</t>
  </si>
  <si>
    <t>Итого на 2018 год</t>
  </si>
  <si>
    <t xml:space="preserve">Итого по внебюджетным источники финансирования на
2018  год
</t>
  </si>
  <si>
    <t>263</t>
  </si>
  <si>
    <t xml:space="preserve">пенсии пособия, выплачиваемые организациями сектора государственного управления </t>
  </si>
  <si>
    <r>
      <t>Субсидии на иные цели Подпрограмма 4 "Старшее поколение" Госпрограммы "Социальная поддержка граждан Вологодской области на 2014-2020 годы"  основное мероприятие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4.2. "Организация свободного времени и культурного досуга граждан пожилого возраста"                      (тип средств 06.01.00) , рублей </t>
    </r>
  </si>
  <si>
    <t>КБК     009 1006 0550218590</t>
  </si>
  <si>
    <r>
      <t>Субсидии на иные цели Подпрограмма 5 "Безбарьерная среда" Госпрограммы "Социальная поддержка граждан Вологодской области на 2014-2020 годы"  основное мероприятие</t>
    </r>
    <r>
      <rPr>
        <sz val="11"/>
        <color indexed="10"/>
        <rFont val="Times New Roman"/>
        <family val="1"/>
      </rPr>
      <t xml:space="preserve"> 5</t>
    </r>
    <r>
      <rPr>
        <sz val="11"/>
        <rFont val="Times New Roman"/>
        <family val="1"/>
      </rPr>
      <t xml:space="preserve">.2. "Повышение уровня доступности приоритетных объектов и услуг в приоритетных сферах жизнедеятельности инвалидов и других МГН"                      (тип средств 06.01.00) , рублей </t>
    </r>
  </si>
  <si>
    <t>291/000</t>
  </si>
  <si>
    <t>291/045</t>
  </si>
  <si>
    <t>183</t>
  </si>
  <si>
    <t>296/000</t>
  </si>
  <si>
    <t>131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</si>
</sst>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\.00\.00"/>
    <numFmt numFmtId="173" formatCode="000\.00\.00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00000"/>
    <numFmt numFmtId="181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sz val="15"/>
      <color indexed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5"/>
      <color indexed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5"/>
      <color indexed="10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10"/>
      <name val="Times New Roman"/>
      <family val="1"/>
    </font>
    <font>
      <u val="single"/>
      <sz val="6.5"/>
      <color indexed="12"/>
      <name val="Arial Cyr"/>
      <family val="0"/>
    </font>
    <font>
      <u val="single"/>
      <sz val="6.5"/>
      <color indexed="20"/>
      <name val="Arial Cyr"/>
      <family val="0"/>
    </font>
    <font>
      <u val="single"/>
      <sz val="6.5"/>
      <color theme="10"/>
      <name val="Arial Cyr"/>
      <family val="0"/>
    </font>
    <font>
      <u val="single"/>
      <sz val="6.5"/>
      <color theme="11"/>
      <name val="Arial Cyr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2" fillId="0" borderId="0" xfId="54" applyFont="1" applyAlignment="1">
      <alignment horizontal="right"/>
      <protection/>
    </xf>
    <xf numFmtId="0" fontId="23" fillId="0" borderId="0" xfId="54" applyFont="1">
      <alignment/>
      <protection/>
    </xf>
    <xf numFmtId="0" fontId="24" fillId="0" borderId="0" xfId="54" applyFont="1">
      <alignment/>
      <protection/>
    </xf>
    <xf numFmtId="0" fontId="24" fillId="0" borderId="0" xfId="54" applyFont="1" applyFill="1">
      <alignment/>
      <protection/>
    </xf>
    <xf numFmtId="0" fontId="26" fillId="0" borderId="10" xfId="53" applyNumberFormat="1" applyFont="1" applyBorder="1" applyAlignment="1">
      <alignment/>
      <protection/>
    </xf>
    <xf numFmtId="0" fontId="24" fillId="0" borderId="0" xfId="54" applyFont="1" applyAlignment="1">
      <alignment vertical="center" wrapText="1"/>
      <protection/>
    </xf>
    <xf numFmtId="0" fontId="24" fillId="0" borderId="0" xfId="54" applyFont="1" applyFill="1" applyAlignment="1">
      <alignment vertical="center" wrapText="1"/>
      <protection/>
    </xf>
    <xf numFmtId="4" fontId="23" fillId="0" borderId="0" xfId="54" applyNumberFormat="1" applyFont="1" applyAlignment="1">
      <alignment horizontal="center"/>
      <protection/>
    </xf>
    <xf numFmtId="0" fontId="24" fillId="0" borderId="10" xfId="53" applyNumberFormat="1" applyFont="1" applyBorder="1" applyAlignment="1">
      <alignment wrapText="1"/>
      <protection/>
    </xf>
    <xf numFmtId="49" fontId="23" fillId="0" borderId="10" xfId="53" applyNumberFormat="1" applyFont="1" applyBorder="1" applyAlignment="1">
      <alignment horizontal="center" wrapText="1"/>
      <protection/>
    </xf>
    <xf numFmtId="0" fontId="23" fillId="0" borderId="10" xfId="53" applyNumberFormat="1" applyFont="1" applyBorder="1" applyAlignment="1">
      <alignment horizontal="center" wrapText="1"/>
      <protection/>
    </xf>
    <xf numFmtId="0" fontId="37" fillId="0" borderId="10" xfId="53" applyNumberFormat="1" applyFont="1" applyBorder="1" applyAlignment="1">
      <alignment wrapText="1"/>
      <protection/>
    </xf>
    <xf numFmtId="49" fontId="38" fillId="0" borderId="10" xfId="53" applyNumberFormat="1" applyFont="1" applyBorder="1" applyAlignment="1">
      <alignment horizontal="center" wrapText="1"/>
      <protection/>
    </xf>
    <xf numFmtId="0" fontId="38" fillId="0" borderId="10" xfId="53" applyFont="1" applyBorder="1" applyAlignment="1">
      <alignment horizontal="center" wrapText="1"/>
      <protection/>
    </xf>
    <xf numFmtId="0" fontId="28" fillId="0" borderId="10" xfId="53" applyNumberFormat="1" applyFont="1" applyBorder="1" applyAlignment="1">
      <alignment/>
      <protection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  <xf numFmtId="0" fontId="2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right" vertical="center" wrapText="1"/>
    </xf>
    <xf numFmtId="0" fontId="27" fillId="0" borderId="0" xfId="0" applyFont="1" applyAlignment="1">
      <alignment horizontal="right"/>
    </xf>
    <xf numFmtId="0" fontId="26" fillId="0" borderId="0" xfId="0" applyFont="1" applyAlignment="1">
      <alignment/>
    </xf>
    <xf numFmtId="4" fontId="26" fillId="0" borderId="10" xfId="0" applyNumberFormat="1" applyFont="1" applyFill="1" applyBorder="1" applyAlignment="1">
      <alignment horizontal="right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4" fillId="0" borderId="10" xfId="0" applyFont="1" applyBorder="1" applyAlignment="1">
      <alignment horizontal="left" vertical="top" wrapText="1"/>
    </xf>
    <xf numFmtId="4" fontId="24" fillId="0" borderId="10" xfId="0" applyNumberFormat="1" applyFont="1" applyBorder="1" applyAlignment="1">
      <alignment horizontal="right" vertical="center" wrapText="1"/>
    </xf>
    <xf numFmtId="4" fontId="24" fillId="0" borderId="10" xfId="0" applyNumberFormat="1" applyFont="1" applyFill="1" applyBorder="1" applyAlignment="1">
      <alignment horizontal="right" vertical="center" wrapText="1"/>
    </xf>
    <xf numFmtId="0" fontId="24" fillId="0" borderId="10" xfId="0" applyFont="1" applyBorder="1" applyAlignment="1">
      <alignment vertical="top" wrapText="1"/>
    </xf>
    <xf numFmtId="49" fontId="29" fillId="0" borderId="10" xfId="0" applyNumberFormat="1" applyFont="1" applyBorder="1" applyAlignment="1">
      <alignment horizontal="center" vertical="center" wrapText="1"/>
    </xf>
    <xf numFmtId="4" fontId="22" fillId="0" borderId="0" xfId="0" applyNumberFormat="1" applyFont="1" applyAlignment="1">
      <alignment horizontal="right"/>
    </xf>
    <xf numFmtId="0" fontId="24" fillId="0" borderId="10" xfId="0" applyFont="1" applyBorder="1" applyAlignment="1">
      <alignment horizontal="justify" vertical="top" wrapText="1"/>
    </xf>
    <xf numFmtId="0" fontId="32" fillId="0" borderId="0" xfId="0" applyFont="1" applyAlignment="1">
      <alignment horizontal="right"/>
    </xf>
    <xf numFmtId="0" fontId="31" fillId="0" borderId="0" xfId="0" applyFont="1" applyAlignment="1">
      <alignment/>
    </xf>
    <xf numFmtId="4" fontId="30" fillId="0" borderId="10" xfId="0" applyNumberFormat="1" applyFont="1" applyFill="1" applyBorder="1" applyAlignment="1">
      <alignment horizontal="right" vertical="center" wrapText="1"/>
    </xf>
    <xf numFmtId="4" fontId="33" fillId="0" borderId="10" xfId="0" applyNumberFormat="1" applyFont="1" applyBorder="1" applyAlignment="1">
      <alignment horizontal="right" vertical="center" wrapText="1"/>
    </xf>
    <xf numFmtId="4" fontId="24" fillId="0" borderId="0" xfId="0" applyNumberFormat="1" applyFont="1" applyAlignment="1">
      <alignment/>
    </xf>
    <xf numFmtId="4" fontId="24" fillId="0" borderId="0" xfId="0" applyNumberFormat="1" applyFont="1" applyFill="1" applyAlignment="1">
      <alignment/>
    </xf>
    <xf numFmtId="4" fontId="23" fillId="0" borderId="0" xfId="0" applyNumberFormat="1" applyFont="1" applyAlignment="1">
      <alignment horizontal="center"/>
    </xf>
    <xf numFmtId="0" fontId="23" fillId="0" borderId="0" xfId="0" applyFont="1" applyBorder="1" applyAlignment="1">
      <alignment/>
    </xf>
    <xf numFmtId="4" fontId="23" fillId="0" borderId="0" xfId="0" applyNumberFormat="1" applyFont="1" applyBorder="1" applyAlignment="1">
      <alignment horizontal="center"/>
    </xf>
    <xf numFmtId="49" fontId="28" fillId="0" borderId="10" xfId="0" applyNumberFormat="1" applyFont="1" applyBorder="1" applyAlignment="1">
      <alignment horizontal="center" vertical="top" wrapText="1"/>
    </xf>
    <xf numFmtId="4" fontId="28" fillId="0" borderId="10" xfId="0" applyNumberFormat="1" applyFont="1" applyBorder="1" applyAlignment="1">
      <alignment vertical="center" wrapText="1"/>
    </xf>
    <xf numFmtId="4" fontId="26" fillId="0" borderId="10" xfId="0" applyNumberFormat="1" applyFont="1" applyBorder="1" applyAlignment="1">
      <alignment vertical="center" wrapText="1"/>
    </xf>
    <xf numFmtId="4" fontId="28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4" fontId="23" fillId="0" borderId="10" xfId="0" applyNumberFormat="1" applyFont="1" applyBorder="1" applyAlignment="1">
      <alignment vertical="center" wrapText="1"/>
    </xf>
    <xf numFmtId="4" fontId="24" fillId="0" borderId="10" xfId="0" applyNumberFormat="1" applyFont="1" applyBorder="1" applyAlignment="1">
      <alignment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vertical="center" wrapText="1"/>
    </xf>
    <xf numFmtId="4" fontId="37" fillId="0" borderId="10" xfId="0" applyNumberFormat="1" applyFont="1" applyBorder="1" applyAlignment="1">
      <alignment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/>
    </xf>
    <xf numFmtId="4" fontId="34" fillId="0" borderId="10" xfId="0" applyNumberFormat="1" applyFont="1" applyBorder="1" applyAlignment="1">
      <alignment vertical="center" wrapText="1"/>
    </xf>
    <xf numFmtId="4" fontId="25" fillId="0" borderId="10" xfId="0" applyNumberFormat="1" applyFont="1" applyBorder="1" applyAlignment="1">
      <alignment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vertical="center" wrapText="1"/>
    </xf>
    <xf numFmtId="4" fontId="30" fillId="0" borderId="10" xfId="0" applyNumberFormat="1" applyFont="1" applyBorder="1" applyAlignment="1">
      <alignment vertical="center" wrapText="1"/>
    </xf>
    <xf numFmtId="4" fontId="39" fillId="0" borderId="10" xfId="0" applyNumberFormat="1" applyFont="1" applyBorder="1" applyAlignment="1">
      <alignment vertical="center" wrapText="1"/>
    </xf>
    <xf numFmtId="0" fontId="39" fillId="0" borderId="0" xfId="0" applyFont="1" applyAlignment="1">
      <alignment/>
    </xf>
    <xf numFmtId="4" fontId="39" fillId="0" borderId="10" xfId="0" applyNumberFormat="1" applyFont="1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" fontId="24" fillId="0" borderId="0" xfId="0" applyNumberFormat="1" applyFont="1" applyFill="1" applyAlignment="1">
      <alignment vertical="center" wrapText="1"/>
    </xf>
    <xf numFmtId="0" fontId="26" fillId="0" borderId="10" xfId="0" applyFont="1" applyBorder="1" applyAlignment="1">
      <alignment horizontal="justify" vertical="top" wrapText="1"/>
    </xf>
    <xf numFmtId="4" fontId="40" fillId="0" borderId="10" xfId="0" applyNumberFormat="1" applyFont="1" applyBorder="1" applyAlignment="1">
      <alignment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4" fontId="36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4" fontId="24" fillId="0" borderId="0" xfId="0" applyNumberFormat="1" applyFont="1" applyAlignment="1">
      <alignment horizontal="center"/>
    </xf>
    <xf numFmtId="0" fontId="24" fillId="0" borderId="0" xfId="0" applyFont="1" applyFill="1" applyBorder="1" applyAlignment="1">
      <alignment vertical="center" wrapText="1"/>
    </xf>
    <xf numFmtId="0" fontId="24" fillId="18" borderId="0" xfId="0" applyFont="1" applyFill="1" applyAlignment="1">
      <alignment vertical="center" wrapText="1"/>
    </xf>
    <xf numFmtId="4" fontId="26" fillId="0" borderId="10" xfId="0" applyNumberFormat="1" applyFont="1" applyFill="1" applyBorder="1" applyAlignment="1">
      <alignment vertical="center" wrapText="1"/>
    </xf>
    <xf numFmtId="4" fontId="24" fillId="0" borderId="10" xfId="0" applyNumberFormat="1" applyFont="1" applyFill="1" applyBorder="1" applyAlignment="1">
      <alignment vertical="center" wrapText="1"/>
    </xf>
    <xf numFmtId="4" fontId="30" fillId="0" borderId="10" xfId="0" applyNumberFormat="1" applyFont="1" applyFill="1" applyBorder="1" applyAlignment="1">
      <alignment vertical="center" wrapText="1"/>
    </xf>
    <xf numFmtId="4" fontId="33" fillId="0" borderId="10" xfId="0" applyNumberFormat="1" applyFont="1" applyFill="1" applyBorder="1" applyAlignment="1">
      <alignment vertical="center" wrapText="1"/>
    </xf>
    <xf numFmtId="0" fontId="41" fillId="0" borderId="0" xfId="0" applyFont="1" applyFill="1" applyAlignment="1">
      <alignment horizontal="right" vertical="center" wrapText="1"/>
    </xf>
    <xf numFmtId="0" fontId="26" fillId="0" borderId="10" xfId="0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6" fillId="0" borderId="10" xfId="53" applyNumberFormat="1" applyFont="1" applyFill="1" applyBorder="1" applyAlignment="1">
      <alignment vertical="center" wrapText="1"/>
      <protection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41" fillId="0" borderId="0" xfId="54" applyFont="1" applyFill="1" applyAlignment="1">
      <alignment horizontal="right" vertical="center" wrapText="1"/>
      <protection/>
    </xf>
    <xf numFmtId="4" fontId="26" fillId="19" borderId="10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ФХД_2016_ЗАБО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view="pageBreakPreview" zoomScale="70" zoomScaleSheetLayoutView="70" zoomScalePageLayoutView="0" workbookViewId="0" topLeftCell="A1">
      <selection activeCell="F21" sqref="F21"/>
    </sheetView>
  </sheetViews>
  <sheetFormatPr defaultColWidth="9.00390625" defaultRowHeight="12.75"/>
  <cols>
    <col min="1" max="1" width="33.25390625" style="2" customWidth="1"/>
    <col min="2" max="2" width="8.00390625" style="2" customWidth="1"/>
    <col min="3" max="3" width="12.875" style="3" customWidth="1"/>
    <col min="4" max="4" width="10.25390625" style="3" customWidth="1"/>
    <col min="5" max="5" width="13.25390625" style="4" customWidth="1"/>
    <col min="6" max="6" width="14.125" style="4" customWidth="1"/>
    <col min="7" max="7" width="15.75390625" style="4" customWidth="1"/>
    <col min="8" max="8" width="8.875" style="1" customWidth="1"/>
    <col min="9" max="16384" width="9.125" style="2" customWidth="1"/>
  </cols>
  <sheetData>
    <row r="1" spans="1:8" s="17" customFormat="1" ht="15.75" customHeight="1">
      <c r="A1" s="113" t="s">
        <v>0</v>
      </c>
      <c r="B1" s="113"/>
      <c r="C1" s="113"/>
      <c r="D1" s="113"/>
      <c r="E1" s="113"/>
      <c r="F1" s="113"/>
      <c r="G1" s="113"/>
      <c r="H1" s="16"/>
    </row>
    <row r="2" spans="1:8" s="19" customFormat="1" ht="15.75" customHeight="1">
      <c r="A2" s="114" t="s">
        <v>1</v>
      </c>
      <c r="B2" s="114"/>
      <c r="C2" s="114"/>
      <c r="D2" s="114"/>
      <c r="E2" s="114"/>
      <c r="F2" s="114"/>
      <c r="G2" s="114"/>
      <c r="H2" s="18"/>
    </row>
    <row r="3" spans="3:8" s="17" customFormat="1" ht="9" customHeight="1">
      <c r="C3" s="20"/>
      <c r="D3" s="20"/>
      <c r="E3" s="21"/>
      <c r="F3" s="21"/>
      <c r="G3" s="21"/>
      <c r="H3" s="16"/>
    </row>
    <row r="4" spans="1:8" s="17" customFormat="1" ht="36.75" customHeight="1">
      <c r="A4" s="115" t="s">
        <v>2</v>
      </c>
      <c r="B4" s="117" t="s">
        <v>93</v>
      </c>
      <c r="C4" s="118" t="s">
        <v>3</v>
      </c>
      <c r="D4" s="117" t="s">
        <v>104</v>
      </c>
      <c r="E4" s="117"/>
      <c r="F4" s="117"/>
      <c r="G4" s="117"/>
      <c r="H4" s="16"/>
    </row>
    <row r="5" spans="1:8" s="17" customFormat="1" ht="96" customHeight="1">
      <c r="A5" s="116"/>
      <c r="B5" s="117"/>
      <c r="C5" s="119"/>
      <c r="D5" s="75" t="s">
        <v>4</v>
      </c>
      <c r="E5" s="84" t="s">
        <v>5</v>
      </c>
      <c r="F5" s="84" t="s">
        <v>105</v>
      </c>
      <c r="G5" s="84" t="s">
        <v>6</v>
      </c>
      <c r="H5" s="16"/>
    </row>
    <row r="6" spans="1:8" s="23" customFormat="1" ht="12.75" customHeight="1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16"/>
    </row>
    <row r="7" spans="1:8" s="29" customFormat="1" ht="28.5" customHeight="1">
      <c r="A7" s="24" t="s">
        <v>7</v>
      </c>
      <c r="B7" s="25"/>
      <c r="C7" s="26"/>
      <c r="D7" s="27">
        <f>D9</f>
        <v>0</v>
      </c>
      <c r="E7" s="27">
        <f>E9</f>
        <v>0</v>
      </c>
      <c r="F7" s="27">
        <f>SUM(F9)</f>
        <v>33041710</v>
      </c>
      <c r="G7" s="27">
        <f>SUM(G9)</f>
        <v>33041710</v>
      </c>
      <c r="H7" s="28"/>
    </row>
    <row r="8" spans="1:8" s="29" customFormat="1" ht="18" customHeight="1">
      <c r="A8" s="34" t="s">
        <v>8</v>
      </c>
      <c r="B8" s="87"/>
      <c r="C8" s="88"/>
      <c r="D8" s="27"/>
      <c r="E8" s="30"/>
      <c r="F8" s="112"/>
      <c r="G8" s="30"/>
      <c r="H8" s="28"/>
    </row>
    <row r="9" spans="1:8" s="29" customFormat="1" ht="19.5" customHeight="1">
      <c r="A9" s="77" t="s">
        <v>94</v>
      </c>
      <c r="B9" s="89" t="s">
        <v>117</v>
      </c>
      <c r="C9" s="88">
        <v>130</v>
      </c>
      <c r="D9" s="27"/>
      <c r="E9" s="30"/>
      <c r="F9" s="27">
        <v>33041710</v>
      </c>
      <c r="G9" s="27">
        <f>SUM(F9)</f>
        <v>33041710</v>
      </c>
      <c r="H9" s="28"/>
    </row>
    <row r="10" spans="1:8" s="29" customFormat="1" ht="19.5" customHeight="1">
      <c r="A10" s="77"/>
      <c r="B10" s="31"/>
      <c r="C10" s="26"/>
      <c r="D10" s="27"/>
      <c r="E10" s="30"/>
      <c r="F10" s="30"/>
      <c r="G10" s="30"/>
      <c r="H10" s="28"/>
    </row>
    <row r="11" spans="1:8" s="33" customFormat="1" ht="19.5">
      <c r="A11" s="5" t="s">
        <v>11</v>
      </c>
      <c r="B11" s="32"/>
      <c r="C11" s="26"/>
      <c r="D11" s="30">
        <f>D13+D14+D15+D16+D17+D20+D25+D26+D29+D32+D34+D38+D41+D33</f>
        <v>0</v>
      </c>
      <c r="E11" s="30">
        <f>E13+E14+E15+E16+E17+E20+E25+E26+E29+E32+E34+E38+E41+E33</f>
        <v>0</v>
      </c>
      <c r="F11" s="27">
        <f>SUM(F13+F14+F15+F16+F17+F20+F26+F25+F29+F34+F38+F41+F33)</f>
        <v>33041710</v>
      </c>
      <c r="G11" s="27">
        <f>SUM(F11)</f>
        <v>33041710</v>
      </c>
      <c r="H11" s="28"/>
    </row>
    <row r="12" spans="1:8" s="23" customFormat="1" ht="19.5">
      <c r="A12" s="34" t="s">
        <v>8</v>
      </c>
      <c r="B12" s="32"/>
      <c r="C12" s="22"/>
      <c r="D12" s="35"/>
      <c r="E12" s="36"/>
      <c r="F12" s="36"/>
      <c r="G12" s="30"/>
      <c r="H12" s="16"/>
    </row>
    <row r="13" spans="1:8" s="17" customFormat="1" ht="19.5">
      <c r="A13" s="37" t="s">
        <v>12</v>
      </c>
      <c r="B13" s="31" t="s">
        <v>79</v>
      </c>
      <c r="C13" s="31">
        <v>211</v>
      </c>
      <c r="D13" s="35"/>
      <c r="E13" s="36"/>
      <c r="F13" s="30">
        <v>23588870</v>
      </c>
      <c r="G13" s="30">
        <f aca="true" t="shared" si="0" ref="G13:G45">D13+E13+F13</f>
        <v>23588870</v>
      </c>
      <c r="H13" s="39"/>
    </row>
    <row r="14" spans="1:8" s="17" customFormat="1" ht="19.5">
      <c r="A14" s="37" t="s">
        <v>13</v>
      </c>
      <c r="B14" s="31" t="s">
        <v>80</v>
      </c>
      <c r="C14" s="31">
        <v>212</v>
      </c>
      <c r="D14" s="35"/>
      <c r="E14" s="36"/>
      <c r="F14" s="30">
        <v>30800</v>
      </c>
      <c r="G14" s="30">
        <f t="shared" si="0"/>
        <v>30800</v>
      </c>
      <c r="H14" s="16"/>
    </row>
    <row r="15" spans="1:8" s="17" customFormat="1" ht="18" customHeight="1">
      <c r="A15" s="37" t="s">
        <v>14</v>
      </c>
      <c r="B15" s="31" t="s">
        <v>81</v>
      </c>
      <c r="C15" s="31">
        <v>213</v>
      </c>
      <c r="D15" s="35"/>
      <c r="E15" s="36"/>
      <c r="F15" s="30">
        <v>7118840</v>
      </c>
      <c r="G15" s="30">
        <f t="shared" si="0"/>
        <v>7118840</v>
      </c>
      <c r="H15" s="16"/>
    </row>
    <row r="16" spans="1:8" s="17" customFormat="1" ht="19.5">
      <c r="A16" s="40" t="s">
        <v>15</v>
      </c>
      <c r="B16" s="31" t="s">
        <v>42</v>
      </c>
      <c r="C16" s="31">
        <v>221</v>
      </c>
      <c r="D16" s="35"/>
      <c r="E16" s="36"/>
      <c r="F16" s="30">
        <v>144000</v>
      </c>
      <c r="G16" s="30">
        <f t="shared" si="0"/>
        <v>144000</v>
      </c>
      <c r="H16" s="16"/>
    </row>
    <row r="17" spans="1:8" s="42" customFormat="1" ht="20.25">
      <c r="A17" s="81" t="s">
        <v>16</v>
      </c>
      <c r="B17" s="31"/>
      <c r="C17" s="78">
        <v>222</v>
      </c>
      <c r="D17" s="27">
        <f>D18+D19</f>
        <v>0</v>
      </c>
      <c r="E17" s="27">
        <f>E18+E19</f>
        <v>0</v>
      </c>
      <c r="F17" s="27">
        <f>F18+F19</f>
        <v>36670</v>
      </c>
      <c r="G17" s="30">
        <f t="shared" si="0"/>
        <v>36670</v>
      </c>
      <c r="H17" s="41"/>
    </row>
    <row r="18" spans="1:8" s="17" customFormat="1" ht="16.5" customHeight="1">
      <c r="A18" s="40" t="s">
        <v>17</v>
      </c>
      <c r="B18" s="31" t="s">
        <v>42</v>
      </c>
      <c r="C18" s="31" t="s">
        <v>18</v>
      </c>
      <c r="D18" s="35"/>
      <c r="E18" s="36"/>
      <c r="F18" s="36"/>
      <c r="G18" s="36">
        <f t="shared" si="0"/>
        <v>0</v>
      </c>
      <c r="H18" s="16"/>
    </row>
    <row r="19" spans="1:8" s="17" customFormat="1" ht="30">
      <c r="A19" s="40" t="s">
        <v>19</v>
      </c>
      <c r="B19" s="31" t="s">
        <v>42</v>
      </c>
      <c r="C19" s="31" t="s">
        <v>20</v>
      </c>
      <c r="D19" s="35"/>
      <c r="E19" s="36"/>
      <c r="F19" s="36">
        <v>36670</v>
      </c>
      <c r="G19" s="36">
        <f t="shared" si="0"/>
        <v>36670</v>
      </c>
      <c r="H19" s="16"/>
    </row>
    <row r="20" spans="1:8" s="42" customFormat="1" ht="20.25">
      <c r="A20" s="81" t="s">
        <v>21</v>
      </c>
      <c r="B20" s="31"/>
      <c r="C20" s="78">
        <v>223</v>
      </c>
      <c r="D20" s="27">
        <f>SUM(D21:D24)</f>
        <v>0</v>
      </c>
      <c r="E20" s="30">
        <f>E21+E22+E23+E24</f>
        <v>0</v>
      </c>
      <c r="F20" s="30">
        <f>SUM(F22:F24)</f>
        <v>745863.32</v>
      </c>
      <c r="G20" s="30">
        <f t="shared" si="0"/>
        <v>745863.32</v>
      </c>
      <c r="H20" s="41"/>
    </row>
    <row r="21" spans="1:8" s="17" customFormat="1" ht="16.5" customHeight="1">
      <c r="A21" s="40" t="s">
        <v>22</v>
      </c>
      <c r="B21" s="31" t="s">
        <v>42</v>
      </c>
      <c r="C21" s="31" t="s">
        <v>23</v>
      </c>
      <c r="D21" s="35"/>
      <c r="E21" s="36"/>
      <c r="F21" s="36"/>
      <c r="G21" s="36">
        <f t="shared" si="0"/>
        <v>0</v>
      </c>
      <c r="H21" s="16"/>
    </row>
    <row r="22" spans="1:8" s="17" customFormat="1" ht="30">
      <c r="A22" s="40" t="s">
        <v>24</v>
      </c>
      <c r="B22" s="31" t="s">
        <v>42</v>
      </c>
      <c r="C22" s="31" t="s">
        <v>25</v>
      </c>
      <c r="D22" s="35"/>
      <c r="E22" s="36"/>
      <c r="F22" s="36">
        <v>356993.46</v>
      </c>
      <c r="G22" s="36">
        <f t="shared" si="0"/>
        <v>356993.46</v>
      </c>
      <c r="H22" s="16"/>
    </row>
    <row r="23" spans="1:8" s="17" customFormat="1" ht="30">
      <c r="A23" s="40" t="s">
        <v>26</v>
      </c>
      <c r="B23" s="31" t="s">
        <v>42</v>
      </c>
      <c r="C23" s="31" t="s">
        <v>27</v>
      </c>
      <c r="D23" s="35"/>
      <c r="E23" s="36"/>
      <c r="F23" s="36">
        <v>381269.76</v>
      </c>
      <c r="G23" s="36">
        <f t="shared" si="0"/>
        <v>381269.76</v>
      </c>
      <c r="H23" s="16"/>
    </row>
    <row r="24" spans="1:8" s="17" customFormat="1" ht="22.5" customHeight="1">
      <c r="A24" s="40" t="s">
        <v>28</v>
      </c>
      <c r="B24" s="31" t="s">
        <v>42</v>
      </c>
      <c r="C24" s="31" t="s">
        <v>29</v>
      </c>
      <c r="D24" s="35"/>
      <c r="E24" s="36"/>
      <c r="F24" s="36">
        <v>7600.1</v>
      </c>
      <c r="G24" s="36">
        <f t="shared" si="0"/>
        <v>7600.1</v>
      </c>
      <c r="H24" s="16"/>
    </row>
    <row r="25" spans="1:8" s="17" customFormat="1" ht="30">
      <c r="A25" s="40" t="s">
        <v>30</v>
      </c>
      <c r="B25" s="31" t="s">
        <v>42</v>
      </c>
      <c r="C25" s="31">
        <v>224</v>
      </c>
      <c r="D25" s="27"/>
      <c r="E25" s="30"/>
      <c r="F25" s="30">
        <v>12500</v>
      </c>
      <c r="G25" s="30">
        <f t="shared" si="0"/>
        <v>12500</v>
      </c>
      <c r="H25" s="16"/>
    </row>
    <row r="26" spans="1:8" s="42" customFormat="1" ht="28.5">
      <c r="A26" s="81" t="s">
        <v>31</v>
      </c>
      <c r="B26" s="31"/>
      <c r="C26" s="78">
        <v>225</v>
      </c>
      <c r="D26" s="27">
        <f>SUM(D27:D28)</f>
        <v>0</v>
      </c>
      <c r="E26" s="30">
        <f>E27+E28</f>
        <v>0</v>
      </c>
      <c r="F26" s="30">
        <f>SUM(F27)</f>
        <v>210000</v>
      </c>
      <c r="G26" s="30">
        <f t="shared" si="0"/>
        <v>210000</v>
      </c>
      <c r="H26" s="41"/>
    </row>
    <row r="27" spans="1:8" s="17" customFormat="1" ht="30">
      <c r="A27" s="40" t="s">
        <v>31</v>
      </c>
      <c r="B27" s="31" t="s">
        <v>42</v>
      </c>
      <c r="C27" s="31" t="s">
        <v>32</v>
      </c>
      <c r="D27" s="35"/>
      <c r="E27" s="36"/>
      <c r="F27" s="36">
        <v>210000</v>
      </c>
      <c r="G27" s="36">
        <f t="shared" si="0"/>
        <v>210000</v>
      </c>
      <c r="H27" s="16"/>
    </row>
    <row r="28" spans="1:8" s="17" customFormat="1" ht="20.25" customHeight="1">
      <c r="A28" s="40" t="s">
        <v>33</v>
      </c>
      <c r="B28" s="31" t="s">
        <v>42</v>
      </c>
      <c r="C28" s="31" t="s">
        <v>34</v>
      </c>
      <c r="D28" s="35"/>
      <c r="E28" s="36"/>
      <c r="F28" s="36"/>
      <c r="G28" s="36">
        <f t="shared" si="0"/>
        <v>0</v>
      </c>
      <c r="H28" s="16"/>
    </row>
    <row r="29" spans="1:8" s="42" customFormat="1" ht="18" customHeight="1">
      <c r="A29" s="81" t="s">
        <v>35</v>
      </c>
      <c r="B29" s="31"/>
      <c r="C29" s="78">
        <v>226</v>
      </c>
      <c r="D29" s="30">
        <f>D30+D31</f>
        <v>0</v>
      </c>
      <c r="E29" s="30">
        <f>E30+E31</f>
        <v>0</v>
      </c>
      <c r="F29" s="30">
        <f>SUM(F30)</f>
        <v>482150</v>
      </c>
      <c r="G29" s="30">
        <f t="shared" si="0"/>
        <v>482150</v>
      </c>
      <c r="H29" s="41"/>
    </row>
    <row r="30" spans="1:8" s="17" customFormat="1" ht="16.5" customHeight="1">
      <c r="A30" s="40" t="s">
        <v>36</v>
      </c>
      <c r="B30" s="31" t="s">
        <v>42</v>
      </c>
      <c r="C30" s="31">
        <v>226</v>
      </c>
      <c r="D30" s="35"/>
      <c r="E30" s="36"/>
      <c r="F30" s="36">
        <v>482150</v>
      </c>
      <c r="G30" s="36">
        <f t="shared" si="0"/>
        <v>482150</v>
      </c>
      <c r="H30" s="16"/>
    </row>
    <row r="31" spans="1:8" s="17" customFormat="1" ht="30">
      <c r="A31" s="40" t="s">
        <v>37</v>
      </c>
      <c r="B31" s="31" t="s">
        <v>42</v>
      </c>
      <c r="C31" s="31" t="s">
        <v>38</v>
      </c>
      <c r="D31" s="35"/>
      <c r="E31" s="36"/>
      <c r="F31" s="36"/>
      <c r="G31" s="36">
        <f t="shared" si="0"/>
        <v>0</v>
      </c>
      <c r="H31" s="16"/>
    </row>
    <row r="32" spans="1:8" s="17" customFormat="1" ht="30">
      <c r="A32" s="40" t="s">
        <v>39</v>
      </c>
      <c r="B32" s="31" t="s">
        <v>81</v>
      </c>
      <c r="C32" s="31">
        <v>262</v>
      </c>
      <c r="D32" s="35"/>
      <c r="E32" s="36"/>
      <c r="F32" s="36"/>
      <c r="G32" s="36">
        <f t="shared" si="0"/>
        <v>0</v>
      </c>
      <c r="H32" s="16"/>
    </row>
    <row r="33" spans="1:8" s="17" customFormat="1" ht="45">
      <c r="A33" s="40" t="s">
        <v>109</v>
      </c>
      <c r="B33" s="31" t="s">
        <v>82</v>
      </c>
      <c r="C33" s="31" t="s">
        <v>108</v>
      </c>
      <c r="D33" s="35"/>
      <c r="E33" s="36"/>
      <c r="F33" s="30">
        <v>5000</v>
      </c>
      <c r="G33" s="36">
        <f>F33</f>
        <v>5000</v>
      </c>
      <c r="H33" s="16"/>
    </row>
    <row r="34" spans="1:8" s="42" customFormat="1" ht="20.25">
      <c r="A34" s="81" t="s">
        <v>40</v>
      </c>
      <c r="B34" s="31"/>
      <c r="C34" s="78">
        <v>290</v>
      </c>
      <c r="D34" s="30">
        <f>D36+D37+D35</f>
        <v>0</v>
      </c>
      <c r="E34" s="30">
        <f>E36+E37+E35</f>
        <v>0</v>
      </c>
      <c r="F34" s="30">
        <f>F36+F37+F35</f>
        <v>47819.35</v>
      </c>
      <c r="G34" s="30">
        <f>D34+E34+F34</f>
        <v>47819.35</v>
      </c>
      <c r="H34" s="41"/>
    </row>
    <row r="35" spans="1:8" s="42" customFormat="1" ht="20.25">
      <c r="A35" s="40" t="s">
        <v>41</v>
      </c>
      <c r="B35" s="31" t="s">
        <v>42</v>
      </c>
      <c r="C35" s="31" t="s">
        <v>43</v>
      </c>
      <c r="D35" s="43"/>
      <c r="E35" s="43"/>
      <c r="F35" s="43"/>
      <c r="G35" s="30"/>
      <c r="H35" s="41"/>
    </row>
    <row r="36" spans="1:8" s="17" customFormat="1" ht="18" customHeight="1">
      <c r="A36" s="40" t="s">
        <v>41</v>
      </c>
      <c r="B36" s="31" t="s">
        <v>44</v>
      </c>
      <c r="C36" s="31" t="s">
        <v>113</v>
      </c>
      <c r="D36" s="35"/>
      <c r="E36" s="36"/>
      <c r="F36" s="36">
        <v>23215.16</v>
      </c>
      <c r="G36" s="36">
        <f t="shared" si="0"/>
        <v>23215.16</v>
      </c>
      <c r="H36" s="16"/>
    </row>
    <row r="37" spans="1:8" s="17" customFormat="1" ht="30">
      <c r="A37" s="40" t="s">
        <v>45</v>
      </c>
      <c r="B37" s="31" t="s">
        <v>46</v>
      </c>
      <c r="C37" s="31" t="s">
        <v>114</v>
      </c>
      <c r="D37" s="44"/>
      <c r="E37" s="36"/>
      <c r="F37" s="36">
        <v>24604.19</v>
      </c>
      <c r="G37" s="36">
        <f t="shared" si="0"/>
        <v>24604.19</v>
      </c>
      <c r="H37" s="16"/>
    </row>
    <row r="38" spans="1:8" s="42" customFormat="1" ht="28.5">
      <c r="A38" s="81" t="s">
        <v>48</v>
      </c>
      <c r="B38" s="31"/>
      <c r="C38" s="78">
        <v>310</v>
      </c>
      <c r="D38" s="30">
        <f>D39+D40</f>
        <v>0</v>
      </c>
      <c r="E38" s="30">
        <f>E39+E40</f>
        <v>0</v>
      </c>
      <c r="F38" s="30">
        <f>F39+F40</f>
        <v>0</v>
      </c>
      <c r="G38" s="30">
        <f t="shared" si="0"/>
        <v>0</v>
      </c>
      <c r="H38" s="41"/>
    </row>
    <row r="39" spans="1:8" s="17" customFormat="1" ht="30">
      <c r="A39" s="40" t="s">
        <v>49</v>
      </c>
      <c r="B39" s="31" t="s">
        <v>42</v>
      </c>
      <c r="C39" s="31" t="s">
        <v>50</v>
      </c>
      <c r="D39" s="35"/>
      <c r="E39" s="36"/>
      <c r="F39" s="36"/>
      <c r="G39" s="36">
        <f t="shared" si="0"/>
        <v>0</v>
      </c>
      <c r="H39" s="16"/>
    </row>
    <row r="40" spans="1:8" s="17" customFormat="1" ht="30">
      <c r="A40" s="40" t="s">
        <v>51</v>
      </c>
      <c r="B40" s="89" t="s">
        <v>42</v>
      </c>
      <c r="C40" s="31" t="s">
        <v>52</v>
      </c>
      <c r="D40" s="35"/>
      <c r="E40" s="36"/>
      <c r="F40" s="36"/>
      <c r="G40" s="36">
        <f t="shared" si="0"/>
        <v>0</v>
      </c>
      <c r="H40" s="16"/>
    </row>
    <row r="41" spans="1:8" s="42" customFormat="1" ht="29.25" customHeight="1">
      <c r="A41" s="81" t="s">
        <v>53</v>
      </c>
      <c r="B41" s="38"/>
      <c r="C41" s="78">
        <v>340</v>
      </c>
      <c r="D41" s="30">
        <f>D42+D43+D44+D45</f>
        <v>0</v>
      </c>
      <c r="E41" s="30">
        <f>E42+E43+E44+E45</f>
        <v>0</v>
      </c>
      <c r="F41" s="30">
        <f>F42+F43+F44+F45</f>
        <v>619197.33</v>
      </c>
      <c r="G41" s="30">
        <f t="shared" si="0"/>
        <v>619197.33</v>
      </c>
      <c r="H41" s="41"/>
    </row>
    <row r="42" spans="1:8" s="17" customFormat="1" ht="30">
      <c r="A42" s="40" t="s">
        <v>54</v>
      </c>
      <c r="B42" s="31" t="s">
        <v>42</v>
      </c>
      <c r="C42" s="31" t="s">
        <v>55</v>
      </c>
      <c r="D42" s="35"/>
      <c r="E42" s="36"/>
      <c r="F42" s="36">
        <v>619197.33</v>
      </c>
      <c r="G42" s="36">
        <f t="shared" si="0"/>
        <v>619197.33</v>
      </c>
      <c r="H42" s="16"/>
    </row>
    <row r="43" spans="1:8" s="17" customFormat="1" ht="30">
      <c r="A43" s="40" t="s">
        <v>56</v>
      </c>
      <c r="B43" s="31" t="s">
        <v>42</v>
      </c>
      <c r="C43" s="31" t="s">
        <v>57</v>
      </c>
      <c r="D43" s="35"/>
      <c r="E43" s="36"/>
      <c r="F43" s="36"/>
      <c r="G43" s="36">
        <f t="shared" si="0"/>
        <v>0</v>
      </c>
      <c r="H43" s="16"/>
    </row>
    <row r="44" spans="1:8" s="17" customFormat="1" ht="45">
      <c r="A44" s="40" t="s">
        <v>58</v>
      </c>
      <c r="B44" s="31" t="s">
        <v>42</v>
      </c>
      <c r="C44" s="31" t="s">
        <v>59</v>
      </c>
      <c r="D44" s="35"/>
      <c r="E44" s="36"/>
      <c r="F44" s="36"/>
      <c r="G44" s="36">
        <f t="shared" si="0"/>
        <v>0</v>
      </c>
      <c r="H44" s="16"/>
    </row>
    <row r="45" spans="1:8" s="17" customFormat="1" ht="20.25" customHeight="1">
      <c r="A45" s="40" t="s">
        <v>60</v>
      </c>
      <c r="B45" s="31" t="s">
        <v>42</v>
      </c>
      <c r="C45" s="31" t="s">
        <v>61</v>
      </c>
      <c r="D45" s="35"/>
      <c r="E45" s="36"/>
      <c r="F45" s="36"/>
      <c r="G45" s="36">
        <f t="shared" si="0"/>
        <v>0</v>
      </c>
      <c r="H45" s="16"/>
    </row>
    <row r="46" spans="3:8" s="17" customFormat="1" ht="19.5">
      <c r="C46" s="45"/>
      <c r="D46" s="45"/>
      <c r="E46" s="46"/>
      <c r="F46" s="46"/>
      <c r="G46" s="46"/>
      <c r="H46" s="16"/>
    </row>
    <row r="47" spans="3:8" s="17" customFormat="1" ht="19.5">
      <c r="C47" s="45"/>
      <c r="D47" s="45"/>
      <c r="E47" s="46"/>
      <c r="F47" s="46"/>
      <c r="G47" s="46"/>
      <c r="H47" s="16"/>
    </row>
    <row r="48" spans="4:20" s="17" customFormat="1" ht="12.75"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R48" s="47"/>
      <c r="S48" s="47"/>
      <c r="T48" s="47"/>
    </row>
    <row r="49" spans="4:20" s="17" customFormat="1" ht="12.75"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R49" s="47"/>
      <c r="S49" s="47"/>
      <c r="T49" s="47"/>
    </row>
    <row r="50" spans="4:20" s="17" customFormat="1" ht="12.75"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R50" s="47"/>
      <c r="S50" s="47"/>
      <c r="T50" s="47"/>
    </row>
    <row r="51" spans="4:20" s="17" customFormat="1" ht="12.75"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R51" s="47"/>
      <c r="S51" s="47"/>
      <c r="T51" s="47"/>
    </row>
    <row r="52" spans="4:20" s="17" customFormat="1" ht="12.75"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R52" s="47"/>
      <c r="S52" s="47"/>
      <c r="T52" s="47"/>
    </row>
    <row r="53" spans="4:20" s="17" customFormat="1" ht="12.75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R53" s="47"/>
      <c r="S53" s="47"/>
      <c r="T53" s="47"/>
    </row>
    <row r="54" spans="4:20" s="17" customFormat="1" ht="12.75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R54" s="47"/>
      <c r="S54" s="47"/>
      <c r="T54" s="47"/>
    </row>
    <row r="55" spans="4:20" s="17" customFormat="1" ht="12.75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R55" s="47"/>
      <c r="S55" s="47"/>
      <c r="T55" s="47"/>
    </row>
    <row r="56" spans="4:20" s="17" customFormat="1" ht="12.75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R56" s="47"/>
      <c r="S56" s="47"/>
      <c r="T56" s="47"/>
    </row>
    <row r="57" spans="4:20" s="17" customFormat="1" ht="12.75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R57" s="47"/>
      <c r="S57" s="47"/>
      <c r="T57" s="47"/>
    </row>
    <row r="58" spans="4:20" s="17" customFormat="1" ht="12.75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R58" s="47"/>
      <c r="S58" s="47"/>
      <c r="T58" s="47"/>
    </row>
    <row r="59" spans="4:20" s="17" customFormat="1" ht="12.75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R59" s="47"/>
      <c r="S59" s="47"/>
      <c r="T59" s="47"/>
    </row>
    <row r="60" spans="4:20" s="17" customFormat="1" ht="12.75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R60" s="47"/>
      <c r="S60" s="47"/>
      <c r="T60" s="47"/>
    </row>
    <row r="61" spans="18:20" s="17" customFormat="1" ht="12.75">
      <c r="R61" s="47"/>
      <c r="S61" s="47"/>
      <c r="T61" s="47"/>
    </row>
    <row r="62" spans="18:20" s="17" customFormat="1" ht="12.75">
      <c r="R62" s="47"/>
      <c r="S62" s="47"/>
      <c r="T62" s="47"/>
    </row>
    <row r="63" spans="18:20" s="17" customFormat="1" ht="12.75">
      <c r="R63" s="47"/>
      <c r="S63" s="47"/>
      <c r="T63" s="47"/>
    </row>
    <row r="64" spans="18:20" s="17" customFormat="1" ht="12.75">
      <c r="R64" s="47"/>
      <c r="S64" s="47"/>
      <c r="T64" s="47"/>
    </row>
    <row r="65" spans="18:20" s="17" customFormat="1" ht="12.75">
      <c r="R65" s="47"/>
      <c r="S65" s="47"/>
      <c r="T65" s="47"/>
    </row>
    <row r="66" spans="18:20" s="17" customFormat="1" ht="12.75">
      <c r="R66" s="47"/>
      <c r="S66" s="47"/>
      <c r="T66" s="47"/>
    </row>
    <row r="67" spans="18:20" s="17" customFormat="1" ht="12.75">
      <c r="R67" s="47"/>
      <c r="S67" s="47"/>
      <c r="T67" s="47"/>
    </row>
    <row r="68" spans="18:20" s="17" customFormat="1" ht="12.75">
      <c r="R68" s="47"/>
      <c r="S68" s="47"/>
      <c r="T68" s="47"/>
    </row>
    <row r="69" spans="18:20" s="17" customFormat="1" ht="12.75">
      <c r="R69" s="47"/>
      <c r="S69" s="47"/>
      <c r="T69" s="47"/>
    </row>
    <row r="70" spans="18:20" s="17" customFormat="1" ht="12.75">
      <c r="R70" s="47"/>
      <c r="S70" s="47"/>
      <c r="T70" s="47"/>
    </row>
    <row r="71" spans="18:20" s="17" customFormat="1" ht="12.75">
      <c r="R71" s="47"/>
      <c r="S71" s="47"/>
      <c r="T71" s="47"/>
    </row>
    <row r="72" spans="18:20" s="17" customFormat="1" ht="12.75">
      <c r="R72" s="47"/>
      <c r="S72" s="47"/>
      <c r="T72" s="47"/>
    </row>
    <row r="73" spans="18:20" s="17" customFormat="1" ht="12.75">
      <c r="R73" s="47"/>
      <c r="S73" s="47"/>
      <c r="T73" s="47"/>
    </row>
    <row r="74" spans="18:20" s="17" customFormat="1" ht="12.75">
      <c r="R74" s="47"/>
      <c r="S74" s="47"/>
      <c r="T74" s="47"/>
    </row>
    <row r="75" spans="18:20" s="17" customFormat="1" ht="12.75">
      <c r="R75" s="47"/>
      <c r="S75" s="47"/>
      <c r="T75" s="47"/>
    </row>
    <row r="76" spans="18:20" s="17" customFormat="1" ht="12.75">
      <c r="R76" s="47"/>
      <c r="S76" s="47"/>
      <c r="T76" s="47"/>
    </row>
    <row r="77" spans="18:20" s="17" customFormat="1" ht="12.75">
      <c r="R77" s="47"/>
      <c r="S77" s="47"/>
      <c r="T77" s="47"/>
    </row>
    <row r="78" spans="18:20" s="17" customFormat="1" ht="12.75">
      <c r="R78" s="47"/>
      <c r="S78" s="47"/>
      <c r="T78" s="47"/>
    </row>
    <row r="79" spans="18:20" s="17" customFormat="1" ht="12.75">
      <c r="R79" s="47"/>
      <c r="S79" s="47"/>
      <c r="T79" s="47"/>
    </row>
    <row r="80" spans="18:20" s="17" customFormat="1" ht="12.75">
      <c r="R80" s="47"/>
      <c r="S80" s="47"/>
      <c r="T80" s="47"/>
    </row>
    <row r="81" spans="18:20" s="17" customFormat="1" ht="12.75">
      <c r="R81" s="47"/>
      <c r="S81" s="47"/>
      <c r="T81" s="47"/>
    </row>
    <row r="82" spans="18:20" s="17" customFormat="1" ht="12.75">
      <c r="R82" s="47"/>
      <c r="S82" s="47"/>
      <c r="T82" s="47"/>
    </row>
    <row r="83" spans="18:20" s="17" customFormat="1" ht="12.75">
      <c r="R83" s="47"/>
      <c r="S83" s="47"/>
      <c r="T83" s="47"/>
    </row>
    <row r="84" spans="3:8" s="17" customFormat="1" ht="19.5">
      <c r="C84" s="20"/>
      <c r="D84" s="20"/>
      <c r="E84" s="21"/>
      <c r="F84" s="21"/>
      <c r="G84" s="21"/>
      <c r="H84" s="16"/>
    </row>
    <row r="85" spans="3:8" s="17" customFormat="1" ht="19.5">
      <c r="C85" s="20"/>
      <c r="D85" s="20"/>
      <c r="E85" s="21"/>
      <c r="F85" s="21"/>
      <c r="G85" s="21"/>
      <c r="H85" s="16"/>
    </row>
  </sheetData>
  <sheetProtection/>
  <mergeCells count="6">
    <mergeCell ref="A1:G1"/>
    <mergeCell ref="A2:G2"/>
    <mergeCell ref="A4:A5"/>
    <mergeCell ref="B4:B5"/>
    <mergeCell ref="D4:G4"/>
    <mergeCell ref="C4:C5"/>
  </mergeCells>
  <printOptions horizontalCentered="1"/>
  <pageMargins left="0.17" right="0.17" top="0.4724409448818898" bottom="0.3937007874015748" header="0.2755905511811024" footer="0.11811023622047245"/>
  <pageSetup horizontalDpi="180" verticalDpi="180" orientation="portrait" paperSize="9" scale="70" r:id="rId1"/>
  <ignoredErrors>
    <ignoredError sqref="B32:C32 B18:B19 B13:B16 B30:B31 B27:B28 B21:B25 B39 B41:B45 B34:C35 B33 B37 B3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O102"/>
  <sheetViews>
    <sheetView view="pageBreakPreview" zoomScale="65" zoomScaleSheetLayoutView="65" zoomScalePageLayoutView="0" workbookViewId="0" topLeftCell="B25">
      <selection activeCell="E45" sqref="E45:E46"/>
    </sheetView>
  </sheetViews>
  <sheetFormatPr defaultColWidth="9.00390625" defaultRowHeight="12.75"/>
  <cols>
    <col min="1" max="1" width="37.375" style="7" customWidth="1"/>
    <col min="2" max="2" width="8.25390625" style="7" customWidth="1"/>
    <col min="3" max="3" width="10.25390625" style="7" customWidth="1"/>
    <col min="4" max="4" width="10.625" style="7" customWidth="1"/>
    <col min="5" max="5" width="12.00390625" style="7" customWidth="1"/>
    <col min="6" max="6" width="14.75390625" style="7" customWidth="1"/>
    <col min="7" max="7" width="11.625" style="7" customWidth="1"/>
    <col min="8" max="8" width="13.25390625" style="7" customWidth="1"/>
    <col min="9" max="9" width="14.75390625" style="7" customWidth="1"/>
    <col min="10" max="10" width="11.625" style="7" customWidth="1"/>
    <col min="11" max="11" width="12.625" style="7" customWidth="1"/>
    <col min="12" max="12" width="15.125" style="111" customWidth="1"/>
    <col min="13" max="13" width="11.625" style="7" hidden="1" customWidth="1"/>
    <col min="14" max="14" width="14.625" style="7" hidden="1" customWidth="1"/>
    <col min="15" max="15" width="14.125" style="7" hidden="1" customWidth="1"/>
    <col min="16" max="16" width="12.125" style="7" hidden="1" customWidth="1"/>
    <col min="17" max="17" width="12.00390625" style="7" hidden="1" customWidth="1"/>
    <col min="18" max="21" width="11.625" style="7" hidden="1" customWidth="1"/>
    <col min="22" max="22" width="12.00390625" style="7" hidden="1" customWidth="1"/>
    <col min="23" max="23" width="14.625" style="7" hidden="1" customWidth="1"/>
    <col min="24" max="24" width="13.75390625" style="7" hidden="1" customWidth="1"/>
    <col min="25" max="30" width="13.75390625" style="7" customWidth="1"/>
    <col min="31" max="31" width="14.00390625" style="7" customWidth="1"/>
    <col min="32" max="32" width="9.125" style="6" customWidth="1"/>
    <col min="33" max="33" width="18.625" style="6" customWidth="1"/>
    <col min="34" max="16384" width="9.125" style="6" customWidth="1"/>
  </cols>
  <sheetData>
    <row r="1" spans="1:31" s="73" customFormat="1" ht="19.5" customHeight="1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74"/>
    </row>
    <row r="2" spans="1:30" s="74" customFormat="1" ht="19.5" customHeight="1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</row>
    <row r="3" spans="1:31" s="73" customFormat="1" ht="15">
      <c r="A3" s="74"/>
      <c r="B3" s="74"/>
      <c r="C3" s="74"/>
      <c r="D3" s="91"/>
      <c r="E3" s="91"/>
      <c r="F3" s="91"/>
      <c r="G3" s="96"/>
      <c r="H3" s="96"/>
      <c r="I3" s="96"/>
      <c r="J3" s="74"/>
      <c r="K3" s="74"/>
      <c r="L3" s="102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</row>
    <row r="4" spans="1:31" s="73" customFormat="1" ht="15">
      <c r="A4" s="74"/>
      <c r="B4" s="74"/>
      <c r="C4" s="74"/>
      <c r="D4" s="91"/>
      <c r="E4" s="91"/>
      <c r="F4" s="91"/>
      <c r="G4" s="96"/>
      <c r="H4" s="96"/>
      <c r="I4" s="96"/>
      <c r="J4" s="74"/>
      <c r="K4" s="74"/>
      <c r="L4" s="102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</row>
    <row r="5" spans="1:31" s="73" customFormat="1" ht="15">
      <c r="A5" s="74"/>
      <c r="B5" s="74"/>
      <c r="C5" s="74"/>
      <c r="D5" s="91"/>
      <c r="E5" s="91"/>
      <c r="F5" s="91"/>
      <c r="G5" s="96"/>
      <c r="H5" s="96"/>
      <c r="I5" s="96"/>
      <c r="J5" s="74"/>
      <c r="K5" s="74"/>
      <c r="L5" s="102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</row>
    <row r="6" spans="1:31" s="73" customFormat="1" ht="15">
      <c r="A6" s="74"/>
      <c r="B6" s="74"/>
      <c r="C6" s="74"/>
      <c r="D6" s="91"/>
      <c r="E6" s="91"/>
      <c r="F6" s="91"/>
      <c r="G6" s="96"/>
      <c r="H6" s="96"/>
      <c r="I6" s="96"/>
      <c r="J6" s="74"/>
      <c r="K6" s="74"/>
      <c r="L6" s="102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</row>
    <row r="7" spans="1:31" s="73" customFormat="1" ht="15">
      <c r="A7" s="74"/>
      <c r="B7" s="74"/>
      <c r="C7" s="74"/>
      <c r="D7" s="91"/>
      <c r="E7" s="91"/>
      <c r="F7" s="91"/>
      <c r="G7" s="96"/>
      <c r="H7" s="96"/>
      <c r="I7" s="96"/>
      <c r="J7" s="74"/>
      <c r="K7" s="74"/>
      <c r="L7" s="102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</row>
    <row r="8" spans="1:31" s="73" customFormat="1" ht="193.5" customHeight="1">
      <c r="A8" s="125" t="s">
        <v>2</v>
      </c>
      <c r="B8" s="121" t="s">
        <v>93</v>
      </c>
      <c r="C8" s="128" t="s">
        <v>3</v>
      </c>
      <c r="D8" s="121" t="s">
        <v>110</v>
      </c>
      <c r="E8" s="121"/>
      <c r="F8" s="121"/>
      <c r="G8" s="121" t="s">
        <v>97</v>
      </c>
      <c r="H8" s="121"/>
      <c r="I8" s="121"/>
      <c r="J8" s="122" t="s">
        <v>101</v>
      </c>
      <c r="K8" s="123"/>
      <c r="L8" s="124"/>
      <c r="M8" s="131"/>
      <c r="N8" s="132"/>
      <c r="O8" s="133"/>
      <c r="P8" s="131"/>
      <c r="Q8" s="132"/>
      <c r="R8" s="133"/>
      <c r="S8" s="121"/>
      <c r="T8" s="121"/>
      <c r="U8" s="121"/>
      <c r="V8" s="122"/>
      <c r="W8" s="123"/>
      <c r="X8" s="124"/>
      <c r="Y8" s="121" t="s">
        <v>112</v>
      </c>
      <c r="Z8" s="121"/>
      <c r="AA8" s="121"/>
      <c r="AB8" s="122" t="s">
        <v>102</v>
      </c>
      <c r="AC8" s="123"/>
      <c r="AD8" s="124"/>
      <c r="AE8" s="125" t="s">
        <v>106</v>
      </c>
    </row>
    <row r="9" spans="1:31" s="73" customFormat="1" ht="3.75" customHeight="1" hidden="1">
      <c r="A9" s="126"/>
      <c r="B9" s="121"/>
      <c r="C9" s="129"/>
      <c r="D9" s="121"/>
      <c r="E9" s="121"/>
      <c r="F9" s="121"/>
      <c r="G9" s="121"/>
      <c r="H9" s="121"/>
      <c r="I9" s="121"/>
      <c r="J9" s="84"/>
      <c r="K9" s="84"/>
      <c r="L9" s="84"/>
      <c r="P9" s="93"/>
      <c r="Q9" s="92"/>
      <c r="R9" s="92"/>
      <c r="S9" s="121"/>
      <c r="T9" s="121"/>
      <c r="U9" s="121"/>
      <c r="V9" s="92"/>
      <c r="W9" s="92"/>
      <c r="X9" s="92"/>
      <c r="Y9" s="121"/>
      <c r="Z9" s="121"/>
      <c r="AA9" s="121"/>
      <c r="AB9" s="84"/>
      <c r="AC9" s="84"/>
      <c r="AD9" s="84"/>
      <c r="AE9" s="126"/>
    </row>
    <row r="10" spans="1:31" s="97" customFormat="1" ht="25.5" customHeight="1">
      <c r="A10" s="126"/>
      <c r="B10" s="121"/>
      <c r="C10" s="129"/>
      <c r="D10" s="121" t="s">
        <v>98</v>
      </c>
      <c r="E10" s="121"/>
      <c r="F10" s="121"/>
      <c r="G10" s="122" t="s">
        <v>99</v>
      </c>
      <c r="H10" s="123"/>
      <c r="I10" s="124"/>
      <c r="J10" s="122" t="s">
        <v>100</v>
      </c>
      <c r="K10" s="123"/>
      <c r="L10" s="124"/>
      <c r="M10" s="121"/>
      <c r="N10" s="121"/>
      <c r="O10" s="121"/>
      <c r="P10" s="130"/>
      <c r="Q10" s="134"/>
      <c r="R10" s="135"/>
      <c r="S10" s="121"/>
      <c r="T10" s="121"/>
      <c r="U10" s="121"/>
      <c r="V10" s="122"/>
      <c r="W10" s="123"/>
      <c r="X10" s="124"/>
      <c r="Y10" s="122" t="s">
        <v>111</v>
      </c>
      <c r="Z10" s="123"/>
      <c r="AA10" s="124"/>
      <c r="AB10" s="122" t="s">
        <v>100</v>
      </c>
      <c r="AC10" s="123"/>
      <c r="AD10" s="124"/>
      <c r="AE10" s="126"/>
    </row>
    <row r="11" spans="1:31" s="73" customFormat="1" ht="78" customHeight="1">
      <c r="A11" s="127"/>
      <c r="B11" s="121"/>
      <c r="C11" s="130"/>
      <c r="D11" s="84" t="s">
        <v>4</v>
      </c>
      <c r="E11" s="84" t="s">
        <v>105</v>
      </c>
      <c r="F11" s="84" t="s">
        <v>62</v>
      </c>
      <c r="G11" s="84" t="s">
        <v>4</v>
      </c>
      <c r="H11" s="84" t="s">
        <v>105</v>
      </c>
      <c r="I11" s="84" t="s">
        <v>62</v>
      </c>
      <c r="J11" s="84" t="s">
        <v>4</v>
      </c>
      <c r="K11" s="84" t="s">
        <v>105</v>
      </c>
      <c r="L11" s="84" t="s">
        <v>62</v>
      </c>
      <c r="M11" s="84" t="s">
        <v>4</v>
      </c>
      <c r="N11" s="84" t="s">
        <v>96</v>
      </c>
      <c r="O11" s="84" t="s">
        <v>62</v>
      </c>
      <c r="P11" s="84" t="s">
        <v>4</v>
      </c>
      <c r="Q11" s="84" t="s">
        <v>96</v>
      </c>
      <c r="R11" s="84" t="s">
        <v>62</v>
      </c>
      <c r="S11" s="84" t="s">
        <v>4</v>
      </c>
      <c r="T11" s="84" t="s">
        <v>96</v>
      </c>
      <c r="U11" s="84" t="s">
        <v>62</v>
      </c>
      <c r="V11" s="84" t="s">
        <v>4</v>
      </c>
      <c r="W11" s="84" t="s">
        <v>96</v>
      </c>
      <c r="X11" s="84" t="s">
        <v>62</v>
      </c>
      <c r="Y11" s="84" t="s">
        <v>4</v>
      </c>
      <c r="Z11" s="84" t="s">
        <v>105</v>
      </c>
      <c r="AA11" s="84" t="s">
        <v>62</v>
      </c>
      <c r="AB11" s="84" t="s">
        <v>4</v>
      </c>
      <c r="AC11" s="84" t="s">
        <v>105</v>
      </c>
      <c r="AD11" s="84" t="s">
        <v>62</v>
      </c>
      <c r="AE11" s="127"/>
    </row>
    <row r="12" spans="1:31" s="73" customFormat="1" ht="15">
      <c r="A12" s="84">
        <v>1</v>
      </c>
      <c r="B12" s="84">
        <f>A12+1</f>
        <v>2</v>
      </c>
      <c r="C12" s="84">
        <f>B12+1</f>
        <v>3</v>
      </c>
      <c r="D12" s="84">
        <f>C12+1</f>
        <v>4</v>
      </c>
      <c r="E12" s="84">
        <f>D12+1</f>
        <v>5</v>
      </c>
      <c r="F12" s="84">
        <f>E12+1</f>
        <v>6</v>
      </c>
      <c r="G12" s="84">
        <v>7</v>
      </c>
      <c r="H12" s="84">
        <v>8</v>
      </c>
      <c r="I12" s="84">
        <v>9</v>
      </c>
      <c r="J12" s="84">
        <v>10</v>
      </c>
      <c r="K12" s="84">
        <v>11</v>
      </c>
      <c r="L12" s="84">
        <v>12</v>
      </c>
      <c r="M12" s="84">
        <v>13</v>
      </c>
      <c r="N12" s="84">
        <v>14</v>
      </c>
      <c r="O12" s="84">
        <f>N12+1</f>
        <v>15</v>
      </c>
      <c r="P12" s="84">
        <v>16</v>
      </c>
      <c r="Q12" s="84">
        <v>17</v>
      </c>
      <c r="R12" s="84">
        <v>18</v>
      </c>
      <c r="S12" s="84">
        <v>19</v>
      </c>
      <c r="T12" s="84">
        <v>20</v>
      </c>
      <c r="U12" s="84">
        <v>21</v>
      </c>
      <c r="V12" s="84">
        <v>22</v>
      </c>
      <c r="W12" s="84">
        <v>23</v>
      </c>
      <c r="X12" s="84">
        <v>24</v>
      </c>
      <c r="Y12" s="84">
        <v>7</v>
      </c>
      <c r="Z12" s="84">
        <v>8</v>
      </c>
      <c r="AA12" s="84">
        <v>9</v>
      </c>
      <c r="AB12" s="84"/>
      <c r="AC12" s="84"/>
      <c r="AD12" s="84"/>
      <c r="AE12" s="84">
        <v>25</v>
      </c>
    </row>
    <row r="13" spans="1:31" s="76" customFormat="1" ht="29.25" customHeight="1">
      <c r="A13" s="103" t="s">
        <v>7</v>
      </c>
      <c r="B13" s="89"/>
      <c r="C13" s="104"/>
      <c r="D13" s="98">
        <f aca="true" t="shared" si="0" ref="D13:L13">D15</f>
        <v>0</v>
      </c>
      <c r="E13" s="98">
        <f t="shared" si="0"/>
        <v>197100</v>
      </c>
      <c r="F13" s="98">
        <f t="shared" si="0"/>
        <v>197100</v>
      </c>
      <c r="G13" s="98">
        <f t="shared" si="0"/>
        <v>0</v>
      </c>
      <c r="H13" s="98">
        <f t="shared" si="0"/>
        <v>3362800</v>
      </c>
      <c r="I13" s="98">
        <f t="shared" si="0"/>
        <v>3362800</v>
      </c>
      <c r="J13" s="98">
        <f t="shared" si="0"/>
        <v>0</v>
      </c>
      <c r="K13" s="98">
        <f t="shared" si="0"/>
        <v>102000</v>
      </c>
      <c r="L13" s="98">
        <f t="shared" si="0"/>
        <v>102000</v>
      </c>
      <c r="M13" s="98">
        <f>M15</f>
        <v>0</v>
      </c>
      <c r="N13" s="98">
        <f>N15</f>
        <v>0</v>
      </c>
      <c r="O13" s="98">
        <f>O15</f>
        <v>0</v>
      </c>
      <c r="P13" s="98">
        <f>SUM(P15)</f>
        <v>0</v>
      </c>
      <c r="Q13" s="98">
        <f>SUM(Q15)</f>
        <v>0</v>
      </c>
      <c r="R13" s="98">
        <f>SUM(R15)</f>
        <v>0</v>
      </c>
      <c r="S13" s="98">
        <f>S15</f>
        <v>0</v>
      </c>
      <c r="T13" s="98">
        <f>T15</f>
        <v>0</v>
      </c>
      <c r="U13" s="98">
        <f>U15</f>
        <v>0</v>
      </c>
      <c r="V13" s="98"/>
      <c r="W13" s="98">
        <f>SUM(W15)</f>
        <v>0</v>
      </c>
      <c r="X13" s="98">
        <f>SUM(X15)</f>
        <v>0</v>
      </c>
      <c r="Y13" s="98">
        <f aca="true" t="shared" si="1" ref="Y13:AD13">Y15</f>
        <v>0</v>
      </c>
      <c r="Z13" s="98">
        <f t="shared" si="1"/>
        <v>90000</v>
      </c>
      <c r="AA13" s="98">
        <f t="shared" si="1"/>
        <v>90000</v>
      </c>
      <c r="AB13" s="98">
        <f t="shared" si="1"/>
        <v>0</v>
      </c>
      <c r="AC13" s="98">
        <f t="shared" si="1"/>
        <v>30000</v>
      </c>
      <c r="AD13" s="98">
        <f t="shared" si="1"/>
        <v>30000</v>
      </c>
      <c r="AE13" s="98">
        <f>AE15</f>
        <v>3781900</v>
      </c>
    </row>
    <row r="14" spans="1:31" s="76" customFormat="1" ht="21" customHeight="1">
      <c r="A14" s="105" t="s">
        <v>8</v>
      </c>
      <c r="B14" s="89"/>
      <c r="C14" s="104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</row>
    <row r="15" spans="1:31" s="76" customFormat="1" ht="21" customHeight="1">
      <c r="A15" s="105" t="s">
        <v>9</v>
      </c>
      <c r="B15" s="89" t="s">
        <v>115</v>
      </c>
      <c r="C15" s="104" t="s">
        <v>115</v>
      </c>
      <c r="D15" s="98"/>
      <c r="E15" s="98">
        <v>197100</v>
      </c>
      <c r="F15" s="98">
        <f aca="true" t="shared" si="2" ref="F15:F55">D15+E15</f>
        <v>197100</v>
      </c>
      <c r="G15" s="98"/>
      <c r="H15" s="98">
        <f>H17</f>
        <v>3362800</v>
      </c>
      <c r="I15" s="98">
        <f>G15+H15</f>
        <v>3362800</v>
      </c>
      <c r="J15" s="98"/>
      <c r="K15" s="98">
        <v>102000</v>
      </c>
      <c r="L15" s="98">
        <f>J15+K15</f>
        <v>102000</v>
      </c>
      <c r="M15" s="98"/>
      <c r="N15" s="98">
        <v>0</v>
      </c>
      <c r="O15" s="98">
        <f>M15+N15</f>
        <v>0</v>
      </c>
      <c r="P15" s="98"/>
      <c r="Q15" s="98">
        <v>0</v>
      </c>
      <c r="R15" s="98">
        <f>SUM(Q15+P15)</f>
        <v>0</v>
      </c>
      <c r="S15" s="98"/>
      <c r="T15" s="98">
        <v>0</v>
      </c>
      <c r="U15" s="98">
        <f>S15+T15</f>
        <v>0</v>
      </c>
      <c r="V15" s="98"/>
      <c r="W15" s="98">
        <v>0</v>
      </c>
      <c r="X15" s="98">
        <f>SUM(W15)</f>
        <v>0</v>
      </c>
      <c r="Y15" s="98"/>
      <c r="Z15" s="98">
        <v>90000</v>
      </c>
      <c r="AA15" s="98">
        <f>Y15+Z15</f>
        <v>90000</v>
      </c>
      <c r="AB15" s="98"/>
      <c r="AC15" s="98">
        <v>30000</v>
      </c>
      <c r="AD15" s="98">
        <f>AB15+AC15</f>
        <v>30000</v>
      </c>
      <c r="AE15" s="98">
        <f>L15+F15+O15+R15+X15+I15+U15+AD15+AA15</f>
        <v>3781900</v>
      </c>
    </row>
    <row r="16" spans="1:31" s="76" customFormat="1" ht="17.25" customHeight="1">
      <c r="A16" s="103"/>
      <c r="B16" s="104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</row>
    <row r="17" spans="1:31" s="76" customFormat="1" ht="24" customHeight="1">
      <c r="A17" s="106" t="s">
        <v>11</v>
      </c>
      <c r="B17" s="104"/>
      <c r="C17" s="98"/>
      <c r="D17" s="98">
        <f aca="true" t="shared" si="3" ref="D17:O17">D19+D20+D21+D22+D23+D27+D32+D33+D36+D40+D42+D46+D50</f>
        <v>0</v>
      </c>
      <c r="E17" s="98">
        <f t="shared" si="3"/>
        <v>197100</v>
      </c>
      <c r="F17" s="98">
        <f>E17</f>
        <v>197100</v>
      </c>
      <c r="G17" s="98">
        <f t="shared" si="3"/>
        <v>0</v>
      </c>
      <c r="H17" s="98">
        <f t="shared" si="3"/>
        <v>3362800</v>
      </c>
      <c r="I17" s="98">
        <f>I19+I20+I21+I22+I23+I27+I32+I33+I36+I40+I42+I46+I50</f>
        <v>3362800</v>
      </c>
      <c r="J17" s="98">
        <f t="shared" si="3"/>
        <v>0</v>
      </c>
      <c r="K17" s="98">
        <f t="shared" si="3"/>
        <v>102000</v>
      </c>
      <c r="L17" s="98">
        <f t="shared" si="3"/>
        <v>102000</v>
      </c>
      <c r="M17" s="98">
        <f t="shared" si="3"/>
        <v>0</v>
      </c>
      <c r="N17" s="98">
        <f t="shared" si="3"/>
        <v>0</v>
      </c>
      <c r="O17" s="98">
        <f t="shared" si="3"/>
        <v>0</v>
      </c>
      <c r="P17" s="98">
        <f>P19+P20+P21+P22+P23+P27+P32+P33+P36+P40+P42+P46+P50</f>
        <v>0</v>
      </c>
      <c r="Q17" s="98">
        <f>Q19+Q20+Q21+Q22+Q23+Q27+Q32+Q33+Q36+Q40+Q42+Q46+Q50+Q41</f>
        <v>0</v>
      </c>
      <c r="R17" s="98">
        <f>R19+R20+R21+R22+R23+R27+R32+R33+R36+R40+R42+R46+R50+R41</f>
        <v>0</v>
      </c>
      <c r="S17" s="98">
        <f aca="true" t="shared" si="4" ref="S17:AD17">S19+S20+S21+S22+S23+S27+S32+S33+S36+S40+S42+S46+S50</f>
        <v>0</v>
      </c>
      <c r="T17" s="98">
        <f t="shared" si="4"/>
        <v>0</v>
      </c>
      <c r="U17" s="98">
        <f t="shared" si="4"/>
        <v>0</v>
      </c>
      <c r="V17" s="98">
        <f t="shared" si="4"/>
        <v>0</v>
      </c>
      <c r="W17" s="98">
        <f t="shared" si="4"/>
        <v>0</v>
      </c>
      <c r="X17" s="98">
        <f t="shared" si="4"/>
        <v>0</v>
      </c>
      <c r="Y17" s="98">
        <f t="shared" si="4"/>
        <v>0</v>
      </c>
      <c r="Z17" s="98">
        <f t="shared" si="4"/>
        <v>90000</v>
      </c>
      <c r="AA17" s="98">
        <f>AA19+AA20+AA21+AA22+AA23+AA27+AA32+AA33+AA36+AA40+AA42+AA46+AA50</f>
        <v>90000</v>
      </c>
      <c r="AB17" s="98">
        <f t="shared" si="4"/>
        <v>0</v>
      </c>
      <c r="AC17" s="98">
        <f t="shared" si="4"/>
        <v>30000</v>
      </c>
      <c r="AD17" s="98">
        <f t="shared" si="4"/>
        <v>120000</v>
      </c>
      <c r="AE17" s="98">
        <f>L17+F17+O17+R17+X17+I17+U17+AD17</f>
        <v>3781900</v>
      </c>
    </row>
    <row r="18" spans="1:31" s="73" customFormat="1" ht="15">
      <c r="A18" s="105" t="s">
        <v>8</v>
      </c>
      <c r="B18" s="104"/>
      <c r="C18" s="99"/>
      <c r="D18" s="99"/>
      <c r="E18" s="99"/>
      <c r="F18" s="98"/>
      <c r="G18" s="98"/>
      <c r="H18" s="98"/>
      <c r="I18" s="98"/>
      <c r="J18" s="99"/>
      <c r="K18" s="99"/>
      <c r="L18" s="98"/>
      <c r="M18" s="99"/>
      <c r="N18" s="99"/>
      <c r="O18" s="98"/>
      <c r="P18" s="99"/>
      <c r="Q18" s="99"/>
      <c r="R18" s="98"/>
      <c r="S18" s="99"/>
      <c r="T18" s="99"/>
      <c r="U18" s="98"/>
      <c r="V18" s="98"/>
      <c r="W18" s="98"/>
      <c r="X18" s="98"/>
      <c r="Y18" s="98"/>
      <c r="Z18" s="98"/>
      <c r="AA18" s="98"/>
      <c r="AB18" s="99"/>
      <c r="AC18" s="99"/>
      <c r="AD18" s="98"/>
      <c r="AE18" s="98"/>
    </row>
    <row r="19" spans="1:31" s="73" customFormat="1" ht="15">
      <c r="A19" s="107" t="s">
        <v>12</v>
      </c>
      <c r="B19" s="89" t="s">
        <v>79</v>
      </c>
      <c r="C19" s="84">
        <v>211</v>
      </c>
      <c r="D19" s="99"/>
      <c r="E19" s="99"/>
      <c r="F19" s="98">
        <f t="shared" si="2"/>
        <v>0</v>
      </c>
      <c r="G19" s="98"/>
      <c r="H19" s="98"/>
      <c r="I19" s="98"/>
      <c r="J19" s="99"/>
      <c r="K19" s="99"/>
      <c r="L19" s="98">
        <f aca="true" t="shared" si="5" ref="L19:L55">J19+K19</f>
        <v>0</v>
      </c>
      <c r="M19" s="99"/>
      <c r="N19" s="99"/>
      <c r="O19" s="98">
        <f>M19+N19</f>
        <v>0</v>
      </c>
      <c r="P19" s="99"/>
      <c r="Q19" s="99"/>
      <c r="R19" s="98">
        <f>P19+Q19</f>
        <v>0</v>
      </c>
      <c r="S19" s="99"/>
      <c r="T19" s="99"/>
      <c r="U19" s="98">
        <f>S19+T19</f>
        <v>0</v>
      </c>
      <c r="V19" s="99"/>
      <c r="W19" s="99"/>
      <c r="X19" s="98">
        <f>V19+W19</f>
        <v>0</v>
      </c>
      <c r="Y19" s="98"/>
      <c r="Z19" s="98"/>
      <c r="AA19" s="98"/>
      <c r="AB19" s="99"/>
      <c r="AC19" s="99"/>
      <c r="AD19" s="98">
        <f>AB19+AC19</f>
        <v>0</v>
      </c>
      <c r="AE19" s="98">
        <f>L19+F19+O19+R19+X19</f>
        <v>0</v>
      </c>
    </row>
    <row r="20" spans="1:31" s="73" customFormat="1" ht="15">
      <c r="A20" s="107" t="s">
        <v>13</v>
      </c>
      <c r="B20" s="89" t="s">
        <v>80</v>
      </c>
      <c r="C20" s="84">
        <v>212</v>
      </c>
      <c r="D20" s="99"/>
      <c r="E20" s="99"/>
      <c r="F20" s="98">
        <f t="shared" si="2"/>
        <v>0</v>
      </c>
      <c r="G20" s="98"/>
      <c r="H20" s="98"/>
      <c r="I20" s="98"/>
      <c r="J20" s="99"/>
      <c r="K20" s="99"/>
      <c r="L20" s="98">
        <f t="shared" si="5"/>
        <v>0</v>
      </c>
      <c r="M20" s="99"/>
      <c r="N20" s="99"/>
      <c r="O20" s="98">
        <f>M20+N20</f>
        <v>0</v>
      </c>
      <c r="P20" s="99"/>
      <c r="Q20" s="99"/>
      <c r="R20" s="98">
        <f>P20+Q20</f>
        <v>0</v>
      </c>
      <c r="S20" s="99"/>
      <c r="T20" s="99"/>
      <c r="U20" s="98">
        <f>S20+T20</f>
        <v>0</v>
      </c>
      <c r="V20" s="99"/>
      <c r="W20" s="99"/>
      <c r="X20" s="98">
        <f>V20+W20</f>
        <v>0</v>
      </c>
      <c r="Y20" s="98"/>
      <c r="Z20" s="98"/>
      <c r="AA20" s="98"/>
      <c r="AB20" s="99"/>
      <c r="AC20" s="99"/>
      <c r="AD20" s="98">
        <f>AB20+AC20</f>
        <v>0</v>
      </c>
      <c r="AE20" s="98">
        <f aca="true" t="shared" si="6" ref="AE20:AE54">L20+F20+O20</f>
        <v>0</v>
      </c>
    </row>
    <row r="21" spans="1:31" s="73" customFormat="1" ht="23.25" customHeight="1">
      <c r="A21" s="107" t="s">
        <v>14</v>
      </c>
      <c r="B21" s="89" t="s">
        <v>81</v>
      </c>
      <c r="C21" s="84">
        <v>213</v>
      </c>
      <c r="D21" s="99"/>
      <c r="E21" s="99"/>
      <c r="F21" s="98">
        <f t="shared" si="2"/>
        <v>0</v>
      </c>
      <c r="G21" s="98"/>
      <c r="H21" s="98"/>
      <c r="I21" s="98"/>
      <c r="J21" s="99"/>
      <c r="K21" s="99"/>
      <c r="L21" s="98">
        <f t="shared" si="5"/>
        <v>0</v>
      </c>
      <c r="M21" s="99"/>
      <c r="N21" s="99"/>
      <c r="O21" s="98">
        <f>M21+N21</f>
        <v>0</v>
      </c>
      <c r="P21" s="99"/>
      <c r="Q21" s="99"/>
      <c r="R21" s="98">
        <f>P21+Q21</f>
        <v>0</v>
      </c>
      <c r="S21" s="99"/>
      <c r="T21" s="99"/>
      <c r="U21" s="98">
        <f>S21+T21</f>
        <v>0</v>
      </c>
      <c r="V21" s="99"/>
      <c r="W21" s="99"/>
      <c r="X21" s="98">
        <f>V21+W21</f>
        <v>0</v>
      </c>
      <c r="Y21" s="98"/>
      <c r="Z21" s="98"/>
      <c r="AA21" s="98"/>
      <c r="AB21" s="99"/>
      <c r="AC21" s="99"/>
      <c r="AD21" s="98">
        <f>AB21+AC21</f>
        <v>0</v>
      </c>
      <c r="AE21" s="98">
        <f t="shared" si="6"/>
        <v>0</v>
      </c>
    </row>
    <row r="22" spans="1:31" s="73" customFormat="1" ht="15">
      <c r="A22" s="108" t="s">
        <v>15</v>
      </c>
      <c r="B22" s="89" t="s">
        <v>42</v>
      </c>
      <c r="C22" s="84">
        <v>221</v>
      </c>
      <c r="D22" s="99"/>
      <c r="E22" s="99"/>
      <c r="F22" s="98">
        <f t="shared" si="2"/>
        <v>0</v>
      </c>
      <c r="G22" s="98"/>
      <c r="H22" s="98"/>
      <c r="I22" s="98"/>
      <c r="J22" s="99"/>
      <c r="K22" s="99"/>
      <c r="L22" s="98">
        <f t="shared" si="5"/>
        <v>0</v>
      </c>
      <c r="M22" s="99"/>
      <c r="N22" s="99"/>
      <c r="O22" s="98">
        <f>M22+N22</f>
        <v>0</v>
      </c>
      <c r="P22" s="99"/>
      <c r="Q22" s="99"/>
      <c r="R22" s="98">
        <f>P22+Q22</f>
        <v>0</v>
      </c>
      <c r="S22" s="99"/>
      <c r="T22" s="99"/>
      <c r="U22" s="98">
        <f>S22+T22</f>
        <v>0</v>
      </c>
      <c r="V22" s="99"/>
      <c r="W22" s="99"/>
      <c r="X22" s="98">
        <f>V22+W22</f>
        <v>0</v>
      </c>
      <c r="Y22" s="98"/>
      <c r="Z22" s="98"/>
      <c r="AA22" s="98"/>
      <c r="AB22" s="99"/>
      <c r="AC22" s="99"/>
      <c r="AD22" s="98">
        <f>AB22+AC22</f>
        <v>0</v>
      </c>
      <c r="AE22" s="98">
        <f t="shared" si="6"/>
        <v>0</v>
      </c>
    </row>
    <row r="23" spans="1:31" s="94" customFormat="1" ht="15">
      <c r="A23" s="109" t="s">
        <v>16</v>
      </c>
      <c r="B23" s="89"/>
      <c r="C23" s="110">
        <v>222</v>
      </c>
      <c r="D23" s="100">
        <f>D25+D26+D24</f>
        <v>0</v>
      </c>
      <c r="E23" s="100">
        <v>6000</v>
      </c>
      <c r="F23" s="100">
        <f aca="true" t="shared" si="7" ref="F23:O23">F25+F26+F24</f>
        <v>6000</v>
      </c>
      <c r="G23" s="100"/>
      <c r="H23" s="100">
        <v>120000</v>
      </c>
      <c r="I23" s="100">
        <f>SUM(H23)</f>
        <v>120000</v>
      </c>
      <c r="J23" s="100">
        <f t="shared" si="7"/>
        <v>0</v>
      </c>
      <c r="K23" s="100">
        <f t="shared" si="7"/>
        <v>0</v>
      </c>
      <c r="L23" s="100">
        <f t="shared" si="7"/>
        <v>0</v>
      </c>
      <c r="M23" s="100">
        <f t="shared" si="7"/>
        <v>0</v>
      </c>
      <c r="N23" s="100">
        <f t="shared" si="7"/>
        <v>0</v>
      </c>
      <c r="O23" s="100">
        <f t="shared" si="7"/>
        <v>0</v>
      </c>
      <c r="P23" s="100">
        <f aca="true" t="shared" si="8" ref="P23:AD23">P25+P26+P24</f>
        <v>0</v>
      </c>
      <c r="Q23" s="100">
        <f t="shared" si="8"/>
        <v>0</v>
      </c>
      <c r="R23" s="100">
        <f t="shared" si="8"/>
        <v>0</v>
      </c>
      <c r="S23" s="100">
        <f t="shared" si="8"/>
        <v>0</v>
      </c>
      <c r="T23" s="100">
        <f t="shared" si="8"/>
        <v>0</v>
      </c>
      <c r="U23" s="100">
        <f t="shared" si="8"/>
        <v>0</v>
      </c>
      <c r="V23" s="100">
        <f t="shared" si="8"/>
        <v>0</v>
      </c>
      <c r="W23" s="100">
        <f t="shared" si="8"/>
        <v>0</v>
      </c>
      <c r="X23" s="100">
        <f t="shared" si="8"/>
        <v>0</v>
      </c>
      <c r="Y23" s="100"/>
      <c r="Z23" s="100">
        <v>0</v>
      </c>
      <c r="AA23" s="100">
        <f>SUM(Z23)</f>
        <v>0</v>
      </c>
      <c r="AB23" s="100">
        <f t="shared" si="8"/>
        <v>0</v>
      </c>
      <c r="AC23" s="100">
        <f t="shared" si="8"/>
        <v>0</v>
      </c>
      <c r="AD23" s="100">
        <f t="shared" si="8"/>
        <v>0</v>
      </c>
      <c r="AE23" s="98">
        <f>L23+F23+O23+X23+I23+AD23</f>
        <v>126000</v>
      </c>
    </row>
    <row r="24" spans="1:31" s="94" customFormat="1" ht="15">
      <c r="A24" s="108" t="s">
        <v>17</v>
      </c>
      <c r="B24" s="89" t="s">
        <v>95</v>
      </c>
      <c r="C24" s="84" t="s">
        <v>18</v>
      </c>
      <c r="D24" s="100"/>
      <c r="E24" s="100"/>
      <c r="F24" s="100"/>
      <c r="G24" s="100"/>
      <c r="H24" s="100">
        <v>120000</v>
      </c>
      <c r="I24" s="100">
        <f>SUM(H24)</f>
        <v>120000</v>
      </c>
      <c r="J24" s="100"/>
      <c r="K24" s="100"/>
      <c r="L24" s="100"/>
      <c r="M24" s="100"/>
      <c r="N24" s="100">
        <v>0</v>
      </c>
      <c r="O24" s="100">
        <f>SUM(N24)</f>
        <v>0</v>
      </c>
      <c r="P24" s="100"/>
      <c r="Q24" s="100"/>
      <c r="R24" s="100"/>
      <c r="S24" s="100"/>
      <c r="T24" s="100"/>
      <c r="U24" s="100"/>
      <c r="V24" s="100"/>
      <c r="W24" s="100">
        <v>0</v>
      </c>
      <c r="X24" s="100">
        <f>SUM(W24)</f>
        <v>0</v>
      </c>
      <c r="Y24" s="100"/>
      <c r="Z24" s="100">
        <v>0</v>
      </c>
      <c r="AA24" s="100">
        <f>SUM(Z24)</f>
        <v>0</v>
      </c>
      <c r="AB24" s="100"/>
      <c r="AC24" s="100"/>
      <c r="AD24" s="100"/>
      <c r="AE24" s="98">
        <f>L24+F24+O24+X24+I24+AD24</f>
        <v>120000</v>
      </c>
    </row>
    <row r="25" spans="1:31" s="73" customFormat="1" ht="16.5" customHeight="1">
      <c r="A25" s="108" t="s">
        <v>17</v>
      </c>
      <c r="B25" s="89" t="s">
        <v>42</v>
      </c>
      <c r="C25" s="84" t="s">
        <v>18</v>
      </c>
      <c r="D25" s="99"/>
      <c r="E25" s="99">
        <v>6000</v>
      </c>
      <c r="F25" s="98">
        <f t="shared" si="2"/>
        <v>6000</v>
      </c>
      <c r="G25" s="98"/>
      <c r="H25" s="98"/>
      <c r="I25" s="98"/>
      <c r="J25" s="99"/>
      <c r="K25" s="99"/>
      <c r="L25" s="98">
        <f t="shared" si="5"/>
        <v>0</v>
      </c>
      <c r="M25" s="99"/>
      <c r="N25" s="99"/>
      <c r="O25" s="98">
        <f>M25+N25</f>
        <v>0</v>
      </c>
      <c r="P25" s="99"/>
      <c r="Q25" s="99"/>
      <c r="R25" s="98">
        <f>P25+Q25</f>
        <v>0</v>
      </c>
      <c r="S25" s="99"/>
      <c r="T25" s="99"/>
      <c r="U25" s="98">
        <f>S25+T25</f>
        <v>0</v>
      </c>
      <c r="V25" s="99"/>
      <c r="W25" s="99"/>
      <c r="X25" s="98">
        <f>V25+W25</f>
        <v>0</v>
      </c>
      <c r="Y25" s="98"/>
      <c r="Z25" s="98"/>
      <c r="AA25" s="98"/>
      <c r="AB25" s="99"/>
      <c r="AC25" s="99"/>
      <c r="AD25" s="98">
        <f>AB25+AC25</f>
        <v>0</v>
      </c>
      <c r="AE25" s="98">
        <f t="shared" si="6"/>
        <v>6000</v>
      </c>
    </row>
    <row r="26" spans="1:31" s="73" customFormat="1" ht="31.5" customHeight="1">
      <c r="A26" s="108" t="s">
        <v>19</v>
      </c>
      <c r="B26" s="89"/>
      <c r="C26" s="84" t="s">
        <v>20</v>
      </c>
      <c r="D26" s="99"/>
      <c r="E26" s="99"/>
      <c r="F26" s="98">
        <f t="shared" si="2"/>
        <v>0</v>
      </c>
      <c r="G26" s="98"/>
      <c r="H26" s="98"/>
      <c r="I26" s="98"/>
      <c r="J26" s="99"/>
      <c r="K26" s="99"/>
      <c r="L26" s="98">
        <f t="shared" si="5"/>
        <v>0</v>
      </c>
      <c r="M26" s="99"/>
      <c r="N26" s="99"/>
      <c r="O26" s="98">
        <f>M26+N26</f>
        <v>0</v>
      </c>
      <c r="P26" s="99"/>
      <c r="Q26" s="99"/>
      <c r="R26" s="98">
        <f>P26+Q26</f>
        <v>0</v>
      </c>
      <c r="S26" s="99"/>
      <c r="T26" s="99"/>
      <c r="U26" s="98">
        <f>S26+T26</f>
        <v>0</v>
      </c>
      <c r="V26" s="99"/>
      <c r="W26" s="99"/>
      <c r="X26" s="98">
        <f>V26+W26</f>
        <v>0</v>
      </c>
      <c r="Y26" s="98"/>
      <c r="Z26" s="98"/>
      <c r="AA26" s="98"/>
      <c r="AB26" s="99"/>
      <c r="AC26" s="99"/>
      <c r="AD26" s="98">
        <f>AB26+AC26</f>
        <v>0</v>
      </c>
      <c r="AE26" s="98">
        <f t="shared" si="6"/>
        <v>0</v>
      </c>
    </row>
    <row r="27" spans="1:31" s="94" customFormat="1" ht="15">
      <c r="A27" s="109" t="s">
        <v>21</v>
      </c>
      <c r="B27" s="89"/>
      <c r="C27" s="110">
        <v>223</v>
      </c>
      <c r="D27" s="100">
        <f aca="true" t="shared" si="9" ref="D27:L27">D28+D29+D30+D31</f>
        <v>0</v>
      </c>
      <c r="E27" s="100">
        <f t="shared" si="9"/>
        <v>0</v>
      </c>
      <c r="F27" s="100">
        <f t="shared" si="9"/>
        <v>0</v>
      </c>
      <c r="G27" s="100"/>
      <c r="H27" s="100"/>
      <c r="I27" s="100"/>
      <c r="J27" s="100">
        <f t="shared" si="9"/>
        <v>0</v>
      </c>
      <c r="K27" s="100">
        <f t="shared" si="9"/>
        <v>0</v>
      </c>
      <c r="L27" s="100">
        <f t="shared" si="9"/>
        <v>0</v>
      </c>
      <c r="M27" s="100">
        <f aca="true" t="shared" si="10" ref="M27:U27">M28+M29+M30+M31</f>
        <v>0</v>
      </c>
      <c r="N27" s="100">
        <f t="shared" si="10"/>
        <v>0</v>
      </c>
      <c r="O27" s="100">
        <f t="shared" si="10"/>
        <v>0</v>
      </c>
      <c r="P27" s="100">
        <f t="shared" si="10"/>
        <v>0</v>
      </c>
      <c r="Q27" s="100">
        <f t="shared" si="10"/>
        <v>0</v>
      </c>
      <c r="R27" s="100">
        <f t="shared" si="10"/>
        <v>0</v>
      </c>
      <c r="S27" s="100">
        <f t="shared" si="10"/>
        <v>0</v>
      </c>
      <c r="T27" s="100">
        <f t="shared" si="10"/>
        <v>0</v>
      </c>
      <c r="U27" s="100">
        <f t="shared" si="10"/>
        <v>0</v>
      </c>
      <c r="V27" s="100">
        <f aca="true" t="shared" si="11" ref="V27:AD27">V28+V29+V30+V31</f>
        <v>0</v>
      </c>
      <c r="W27" s="100">
        <f t="shared" si="11"/>
        <v>0</v>
      </c>
      <c r="X27" s="100">
        <f t="shared" si="11"/>
        <v>0</v>
      </c>
      <c r="Y27" s="100"/>
      <c r="Z27" s="100"/>
      <c r="AA27" s="100"/>
      <c r="AB27" s="100">
        <f t="shared" si="11"/>
        <v>0</v>
      </c>
      <c r="AC27" s="100">
        <f t="shared" si="11"/>
        <v>0</v>
      </c>
      <c r="AD27" s="100">
        <f t="shared" si="11"/>
        <v>0</v>
      </c>
      <c r="AE27" s="98">
        <f t="shared" si="6"/>
        <v>0</v>
      </c>
    </row>
    <row r="28" spans="1:31" s="73" customFormat="1" ht="16.5" customHeight="1">
      <c r="A28" s="108" t="s">
        <v>22</v>
      </c>
      <c r="B28" s="89"/>
      <c r="C28" s="84" t="s">
        <v>23</v>
      </c>
      <c r="D28" s="99"/>
      <c r="E28" s="99"/>
      <c r="F28" s="98">
        <f t="shared" si="2"/>
        <v>0</v>
      </c>
      <c r="G28" s="98"/>
      <c r="H28" s="98"/>
      <c r="I28" s="98"/>
      <c r="J28" s="99"/>
      <c r="K28" s="99"/>
      <c r="L28" s="98">
        <f t="shared" si="5"/>
        <v>0</v>
      </c>
      <c r="M28" s="99"/>
      <c r="N28" s="99"/>
      <c r="O28" s="98">
        <f>M28+N28</f>
        <v>0</v>
      </c>
      <c r="P28" s="99"/>
      <c r="Q28" s="99"/>
      <c r="R28" s="98">
        <f>P28+Q28</f>
        <v>0</v>
      </c>
      <c r="S28" s="99"/>
      <c r="T28" s="99"/>
      <c r="U28" s="98">
        <f>S28+T28</f>
        <v>0</v>
      </c>
      <c r="V28" s="99"/>
      <c r="W28" s="99"/>
      <c r="X28" s="98">
        <f>V28+W28</f>
        <v>0</v>
      </c>
      <c r="Y28" s="98"/>
      <c r="Z28" s="98"/>
      <c r="AA28" s="98"/>
      <c r="AB28" s="99"/>
      <c r="AC28" s="99"/>
      <c r="AD28" s="98">
        <f>AB28+AC28</f>
        <v>0</v>
      </c>
      <c r="AE28" s="98">
        <f t="shared" si="6"/>
        <v>0</v>
      </c>
    </row>
    <row r="29" spans="1:31" s="73" customFormat="1" ht="31.5" customHeight="1">
      <c r="A29" s="108" t="s">
        <v>24</v>
      </c>
      <c r="B29" s="89"/>
      <c r="C29" s="84" t="s">
        <v>25</v>
      </c>
      <c r="D29" s="99"/>
      <c r="E29" s="99"/>
      <c r="F29" s="98">
        <f t="shared" si="2"/>
        <v>0</v>
      </c>
      <c r="G29" s="98"/>
      <c r="H29" s="98"/>
      <c r="I29" s="98"/>
      <c r="J29" s="99"/>
      <c r="K29" s="99"/>
      <c r="L29" s="98">
        <f t="shared" si="5"/>
        <v>0</v>
      </c>
      <c r="M29" s="99"/>
      <c r="N29" s="99"/>
      <c r="O29" s="98">
        <f>M29+N29</f>
        <v>0</v>
      </c>
      <c r="P29" s="99"/>
      <c r="Q29" s="99"/>
      <c r="R29" s="98">
        <f>P29+Q29</f>
        <v>0</v>
      </c>
      <c r="S29" s="99"/>
      <c r="T29" s="99"/>
      <c r="U29" s="98">
        <f>S29+T29</f>
        <v>0</v>
      </c>
      <c r="V29" s="99"/>
      <c r="W29" s="99"/>
      <c r="X29" s="98">
        <f>V29+W29</f>
        <v>0</v>
      </c>
      <c r="Y29" s="98"/>
      <c r="Z29" s="98"/>
      <c r="AA29" s="98"/>
      <c r="AB29" s="99"/>
      <c r="AC29" s="99"/>
      <c r="AD29" s="98">
        <f>AB29+AC29</f>
        <v>0</v>
      </c>
      <c r="AE29" s="98">
        <f t="shared" si="6"/>
        <v>0</v>
      </c>
    </row>
    <row r="30" spans="1:31" s="73" customFormat="1" ht="27" customHeight="1">
      <c r="A30" s="108" t="s">
        <v>26</v>
      </c>
      <c r="B30" s="89"/>
      <c r="C30" s="84" t="s">
        <v>27</v>
      </c>
      <c r="D30" s="99"/>
      <c r="E30" s="99"/>
      <c r="F30" s="98">
        <f t="shared" si="2"/>
        <v>0</v>
      </c>
      <c r="G30" s="98"/>
      <c r="H30" s="98"/>
      <c r="I30" s="98"/>
      <c r="J30" s="99"/>
      <c r="K30" s="99"/>
      <c r="L30" s="98">
        <f t="shared" si="5"/>
        <v>0</v>
      </c>
      <c r="M30" s="99"/>
      <c r="N30" s="99"/>
      <c r="O30" s="98">
        <f>M30+N30</f>
        <v>0</v>
      </c>
      <c r="P30" s="99"/>
      <c r="Q30" s="99"/>
      <c r="R30" s="98">
        <f>P30+Q30</f>
        <v>0</v>
      </c>
      <c r="S30" s="99"/>
      <c r="T30" s="99"/>
      <c r="U30" s="98">
        <f>S30+T30</f>
        <v>0</v>
      </c>
      <c r="V30" s="99"/>
      <c r="W30" s="99"/>
      <c r="X30" s="98">
        <f>V30+W30</f>
        <v>0</v>
      </c>
      <c r="Y30" s="98"/>
      <c r="Z30" s="98"/>
      <c r="AA30" s="98"/>
      <c r="AB30" s="99"/>
      <c r="AC30" s="99"/>
      <c r="AD30" s="98">
        <f>AB30+AC30</f>
        <v>0</v>
      </c>
      <c r="AE30" s="98">
        <f t="shared" si="6"/>
        <v>0</v>
      </c>
    </row>
    <row r="31" spans="1:31" s="73" customFormat="1" ht="21.75" customHeight="1">
      <c r="A31" s="108" t="s">
        <v>28</v>
      </c>
      <c r="B31" s="89"/>
      <c r="C31" s="84" t="s">
        <v>29</v>
      </c>
      <c r="D31" s="99"/>
      <c r="E31" s="99"/>
      <c r="F31" s="98">
        <f t="shared" si="2"/>
        <v>0</v>
      </c>
      <c r="G31" s="98"/>
      <c r="H31" s="98"/>
      <c r="I31" s="98"/>
      <c r="J31" s="99"/>
      <c r="K31" s="99"/>
      <c r="L31" s="98">
        <f t="shared" si="5"/>
        <v>0</v>
      </c>
      <c r="M31" s="99"/>
      <c r="N31" s="99"/>
      <c r="O31" s="98">
        <f>M31+N31</f>
        <v>0</v>
      </c>
      <c r="P31" s="99"/>
      <c r="Q31" s="99"/>
      <c r="R31" s="98">
        <f>P31+Q31</f>
        <v>0</v>
      </c>
      <c r="S31" s="99"/>
      <c r="T31" s="99"/>
      <c r="U31" s="98">
        <f>S31+T31</f>
        <v>0</v>
      </c>
      <c r="V31" s="99"/>
      <c r="W31" s="99"/>
      <c r="X31" s="98">
        <f>V31+W31</f>
        <v>0</v>
      </c>
      <c r="Y31" s="98"/>
      <c r="Z31" s="98"/>
      <c r="AA31" s="98"/>
      <c r="AB31" s="99"/>
      <c r="AC31" s="99"/>
      <c r="AD31" s="98">
        <f>AB31+AC31</f>
        <v>0</v>
      </c>
      <c r="AE31" s="98">
        <f t="shared" si="6"/>
        <v>0</v>
      </c>
    </row>
    <row r="32" spans="1:31" s="73" customFormat="1" ht="30" customHeight="1">
      <c r="A32" s="108" t="s">
        <v>30</v>
      </c>
      <c r="B32" s="89"/>
      <c r="C32" s="84">
        <v>224</v>
      </c>
      <c r="D32" s="99"/>
      <c r="E32" s="99"/>
      <c r="F32" s="98">
        <f t="shared" si="2"/>
        <v>0</v>
      </c>
      <c r="G32" s="98"/>
      <c r="H32" s="98"/>
      <c r="I32" s="98"/>
      <c r="J32" s="99"/>
      <c r="K32" s="99"/>
      <c r="L32" s="98">
        <f t="shared" si="5"/>
        <v>0</v>
      </c>
      <c r="M32" s="99"/>
      <c r="N32" s="99"/>
      <c r="O32" s="98">
        <f>M32+N32</f>
        <v>0</v>
      </c>
      <c r="P32" s="99"/>
      <c r="Q32" s="99"/>
      <c r="R32" s="98">
        <f>P32+Q32</f>
        <v>0</v>
      </c>
      <c r="S32" s="99"/>
      <c r="T32" s="99"/>
      <c r="U32" s="98">
        <f>S32+T32</f>
        <v>0</v>
      </c>
      <c r="V32" s="99"/>
      <c r="W32" s="99"/>
      <c r="X32" s="98">
        <f>V32+W32</f>
        <v>0</v>
      </c>
      <c r="Y32" s="98"/>
      <c r="Z32" s="98"/>
      <c r="AA32" s="98"/>
      <c r="AB32" s="99"/>
      <c r="AC32" s="99"/>
      <c r="AD32" s="98">
        <f>AB32+AC32</f>
        <v>0</v>
      </c>
      <c r="AE32" s="98">
        <f t="shared" si="6"/>
        <v>0</v>
      </c>
    </row>
    <row r="33" spans="1:31" s="94" customFormat="1" ht="30">
      <c r="A33" s="109" t="s">
        <v>31</v>
      </c>
      <c r="B33" s="89"/>
      <c r="C33" s="110">
        <v>225</v>
      </c>
      <c r="D33" s="100">
        <f aca="true" t="shared" si="12" ref="D33:O33">D34+D35</f>
        <v>0</v>
      </c>
      <c r="E33" s="100">
        <f t="shared" si="12"/>
        <v>0</v>
      </c>
      <c r="F33" s="100">
        <f t="shared" si="12"/>
        <v>0</v>
      </c>
      <c r="G33" s="100">
        <f t="shared" si="12"/>
        <v>0</v>
      </c>
      <c r="H33" s="100">
        <f t="shared" si="12"/>
        <v>0</v>
      </c>
      <c r="I33" s="100">
        <f t="shared" si="12"/>
        <v>0</v>
      </c>
      <c r="J33" s="100">
        <f t="shared" si="12"/>
        <v>0</v>
      </c>
      <c r="K33" s="100">
        <f t="shared" si="12"/>
        <v>0</v>
      </c>
      <c r="L33" s="100">
        <f t="shared" si="12"/>
        <v>0</v>
      </c>
      <c r="M33" s="100">
        <f t="shared" si="12"/>
        <v>0</v>
      </c>
      <c r="N33" s="100">
        <f t="shared" si="12"/>
        <v>0</v>
      </c>
      <c r="O33" s="100">
        <f t="shared" si="12"/>
        <v>0</v>
      </c>
      <c r="P33" s="100">
        <f aca="true" t="shared" si="13" ref="P33:AC33">P34+P35</f>
        <v>0</v>
      </c>
      <c r="Q33" s="100">
        <f t="shared" si="13"/>
        <v>0</v>
      </c>
      <c r="R33" s="100">
        <f t="shared" si="13"/>
        <v>0</v>
      </c>
      <c r="S33" s="100">
        <f t="shared" si="13"/>
        <v>0</v>
      </c>
      <c r="T33" s="100">
        <f t="shared" si="13"/>
        <v>0</v>
      </c>
      <c r="U33" s="100">
        <f t="shared" si="13"/>
        <v>0</v>
      </c>
      <c r="V33" s="100">
        <f t="shared" si="13"/>
        <v>0</v>
      </c>
      <c r="W33" s="100">
        <f t="shared" si="13"/>
        <v>0</v>
      </c>
      <c r="X33" s="100">
        <f t="shared" si="13"/>
        <v>0</v>
      </c>
      <c r="Y33" s="100">
        <f t="shared" si="13"/>
        <v>0</v>
      </c>
      <c r="Z33" s="100">
        <f t="shared" si="13"/>
        <v>90000</v>
      </c>
      <c r="AA33" s="100">
        <f t="shared" si="13"/>
        <v>90000</v>
      </c>
      <c r="AB33" s="100">
        <f t="shared" si="13"/>
        <v>0</v>
      </c>
      <c r="AC33" s="100">
        <f t="shared" si="13"/>
        <v>0</v>
      </c>
      <c r="AD33" s="100">
        <v>90000</v>
      </c>
      <c r="AE33" s="98">
        <f>L33+F33+O33+X33+I33+AD33</f>
        <v>90000</v>
      </c>
    </row>
    <row r="34" spans="1:31" s="73" customFormat="1" ht="36" customHeight="1">
      <c r="A34" s="108" t="s">
        <v>31</v>
      </c>
      <c r="B34" s="89" t="s">
        <v>42</v>
      </c>
      <c r="C34" s="84" t="s">
        <v>32</v>
      </c>
      <c r="D34" s="99"/>
      <c r="E34" s="99"/>
      <c r="F34" s="98">
        <f t="shared" si="2"/>
        <v>0</v>
      </c>
      <c r="G34" s="98"/>
      <c r="H34" s="98"/>
      <c r="I34" s="98"/>
      <c r="J34" s="99"/>
      <c r="K34" s="99">
        <v>0</v>
      </c>
      <c r="L34" s="98">
        <f t="shared" si="5"/>
        <v>0</v>
      </c>
      <c r="M34" s="99"/>
      <c r="N34" s="99"/>
      <c r="O34" s="98">
        <f>M34+N34</f>
        <v>0</v>
      </c>
      <c r="P34" s="99"/>
      <c r="Q34" s="99"/>
      <c r="R34" s="98">
        <f>P34+Q34</f>
        <v>0</v>
      </c>
      <c r="S34" s="99"/>
      <c r="T34" s="99">
        <v>0</v>
      </c>
      <c r="U34" s="98">
        <f>S34+T34</f>
        <v>0</v>
      </c>
      <c r="V34" s="99"/>
      <c r="W34" s="99"/>
      <c r="X34" s="98">
        <f>V34+W34</f>
        <v>0</v>
      </c>
      <c r="Y34" s="98"/>
      <c r="Z34" s="98">
        <v>90000</v>
      </c>
      <c r="AA34" s="98">
        <v>90000</v>
      </c>
      <c r="AB34" s="99"/>
      <c r="AC34" s="99">
        <v>0</v>
      </c>
      <c r="AD34" s="98">
        <v>90000</v>
      </c>
      <c r="AE34" s="98">
        <v>90000</v>
      </c>
    </row>
    <row r="35" spans="1:31" s="73" customFormat="1" ht="15">
      <c r="A35" s="108" t="s">
        <v>33</v>
      </c>
      <c r="B35" s="89" t="s">
        <v>83</v>
      </c>
      <c r="C35" s="84" t="s">
        <v>34</v>
      </c>
      <c r="D35" s="99"/>
      <c r="E35" s="99">
        <v>0</v>
      </c>
      <c r="F35" s="98">
        <v>0</v>
      </c>
      <c r="G35" s="98"/>
      <c r="H35" s="99">
        <v>0</v>
      </c>
      <c r="I35" s="98">
        <f>G35+H35</f>
        <v>0</v>
      </c>
      <c r="J35" s="99"/>
      <c r="K35" s="99"/>
      <c r="L35" s="98">
        <f t="shared" si="5"/>
        <v>0</v>
      </c>
      <c r="M35" s="99"/>
      <c r="N35" s="99"/>
      <c r="O35" s="98">
        <f>M35+N35</f>
        <v>0</v>
      </c>
      <c r="P35" s="99"/>
      <c r="Q35" s="99"/>
      <c r="R35" s="98">
        <f>P35+Q35</f>
        <v>0</v>
      </c>
      <c r="S35" s="99"/>
      <c r="T35" s="99"/>
      <c r="U35" s="98">
        <f>S35+T35</f>
        <v>0</v>
      </c>
      <c r="V35" s="99"/>
      <c r="W35" s="99"/>
      <c r="X35" s="98">
        <f>V35+W35</f>
        <v>0</v>
      </c>
      <c r="Y35" s="98"/>
      <c r="Z35" s="99">
        <v>0</v>
      </c>
      <c r="AA35" s="98">
        <f>Y35+Z35</f>
        <v>0</v>
      </c>
      <c r="AB35" s="99"/>
      <c r="AC35" s="99"/>
      <c r="AD35" s="98">
        <f>AB35+AC35</f>
        <v>0</v>
      </c>
      <c r="AE35" s="98">
        <f>L35+F35+O35+I35</f>
        <v>0</v>
      </c>
    </row>
    <row r="36" spans="1:31" s="94" customFormat="1" ht="15">
      <c r="A36" s="109" t="s">
        <v>35</v>
      </c>
      <c r="B36" s="89"/>
      <c r="C36" s="110">
        <v>226</v>
      </c>
      <c r="D36" s="100">
        <f>D38+D39+D37</f>
        <v>0</v>
      </c>
      <c r="E36" s="100">
        <v>126100</v>
      </c>
      <c r="F36" s="100">
        <f aca="true" t="shared" si="14" ref="F36:O36">F38+F39+F37</f>
        <v>126100</v>
      </c>
      <c r="G36" s="100">
        <f>G38+G39+G37</f>
        <v>0</v>
      </c>
      <c r="H36" s="100">
        <v>3242800</v>
      </c>
      <c r="I36" s="100">
        <f>I38+I39+I37</f>
        <v>3242800</v>
      </c>
      <c r="J36" s="100">
        <f t="shared" si="14"/>
        <v>0</v>
      </c>
      <c r="K36" s="100">
        <f t="shared" si="14"/>
        <v>0</v>
      </c>
      <c r="L36" s="100">
        <f t="shared" si="14"/>
        <v>0</v>
      </c>
      <c r="M36" s="100">
        <f t="shared" si="14"/>
        <v>0</v>
      </c>
      <c r="N36" s="100">
        <f>N38+N39+N37</f>
        <v>0</v>
      </c>
      <c r="O36" s="100">
        <f t="shared" si="14"/>
        <v>0</v>
      </c>
      <c r="P36" s="100">
        <f aca="true" t="shared" si="15" ref="P36:AD36">P38+P39+P37</f>
        <v>0</v>
      </c>
      <c r="Q36" s="100">
        <f t="shared" si="15"/>
        <v>0</v>
      </c>
      <c r="R36" s="100">
        <f t="shared" si="15"/>
        <v>0</v>
      </c>
      <c r="S36" s="100">
        <f t="shared" si="15"/>
        <v>0</v>
      </c>
      <c r="T36" s="100">
        <f t="shared" si="15"/>
        <v>0</v>
      </c>
      <c r="U36" s="100">
        <f t="shared" si="15"/>
        <v>0</v>
      </c>
      <c r="V36" s="100">
        <f t="shared" si="15"/>
        <v>0</v>
      </c>
      <c r="W36" s="100">
        <f t="shared" si="15"/>
        <v>0</v>
      </c>
      <c r="X36" s="100">
        <f t="shared" si="15"/>
        <v>0</v>
      </c>
      <c r="Y36" s="100">
        <f>Y38+Y39+Y37</f>
        <v>0</v>
      </c>
      <c r="Z36" s="100">
        <v>0</v>
      </c>
      <c r="AA36" s="100">
        <f>AA38+AA39+AA37</f>
        <v>0</v>
      </c>
      <c r="AB36" s="100">
        <f t="shared" si="15"/>
        <v>0</v>
      </c>
      <c r="AC36" s="100">
        <f t="shared" si="15"/>
        <v>0</v>
      </c>
      <c r="AD36" s="100">
        <f t="shared" si="15"/>
        <v>0</v>
      </c>
      <c r="AE36" s="98">
        <f>L36+F36+O36+I36+X36</f>
        <v>3368900</v>
      </c>
    </row>
    <row r="37" spans="1:31" s="94" customFormat="1" ht="15">
      <c r="A37" s="108" t="s">
        <v>36</v>
      </c>
      <c r="B37" s="89" t="s">
        <v>95</v>
      </c>
      <c r="C37" s="84">
        <v>226</v>
      </c>
      <c r="D37" s="100"/>
      <c r="E37" s="100"/>
      <c r="F37" s="100"/>
      <c r="G37" s="100"/>
      <c r="H37" s="100">
        <v>3242800</v>
      </c>
      <c r="I37" s="100">
        <f>SUM(H37)</f>
        <v>3242800</v>
      </c>
      <c r="J37" s="100"/>
      <c r="K37" s="100"/>
      <c r="L37" s="100"/>
      <c r="M37" s="100"/>
      <c r="N37" s="100">
        <v>0</v>
      </c>
      <c r="O37" s="98">
        <f>M37+N37</f>
        <v>0</v>
      </c>
      <c r="P37" s="100"/>
      <c r="Q37" s="100">
        <v>0</v>
      </c>
      <c r="R37" s="100">
        <v>0</v>
      </c>
      <c r="S37" s="100"/>
      <c r="T37" s="100"/>
      <c r="U37" s="100"/>
      <c r="V37" s="100"/>
      <c r="W37" s="100">
        <v>0</v>
      </c>
      <c r="X37" s="98">
        <f>V37+W37</f>
        <v>0</v>
      </c>
      <c r="Y37" s="100"/>
      <c r="Z37" s="100">
        <v>0</v>
      </c>
      <c r="AA37" s="100">
        <f>SUM(Z37)</f>
        <v>0</v>
      </c>
      <c r="AB37" s="100"/>
      <c r="AC37" s="100"/>
      <c r="AD37" s="100"/>
      <c r="AE37" s="98">
        <f>L37+F37+O37+I37+X37+AD37</f>
        <v>3242800</v>
      </c>
    </row>
    <row r="38" spans="1:31" s="73" customFormat="1" ht="15">
      <c r="A38" s="108" t="s">
        <v>36</v>
      </c>
      <c r="B38" s="89" t="s">
        <v>42</v>
      </c>
      <c r="C38" s="84">
        <v>226</v>
      </c>
      <c r="D38" s="99"/>
      <c r="E38" s="99">
        <v>126100</v>
      </c>
      <c r="F38" s="98">
        <f t="shared" si="2"/>
        <v>126100</v>
      </c>
      <c r="G38" s="98"/>
      <c r="H38" s="99">
        <v>0</v>
      </c>
      <c r="I38" s="98">
        <f>G38+H38</f>
        <v>0</v>
      </c>
      <c r="J38" s="99"/>
      <c r="K38" s="99"/>
      <c r="L38" s="98">
        <f t="shared" si="5"/>
        <v>0</v>
      </c>
      <c r="M38" s="99"/>
      <c r="N38" s="99"/>
      <c r="O38" s="98">
        <f>M38+N38</f>
        <v>0</v>
      </c>
      <c r="P38" s="99"/>
      <c r="Q38" s="99"/>
      <c r="R38" s="98">
        <f>P38+Q38</f>
        <v>0</v>
      </c>
      <c r="S38" s="99"/>
      <c r="T38" s="99"/>
      <c r="U38" s="98">
        <f>S38+T38</f>
        <v>0</v>
      </c>
      <c r="V38" s="99"/>
      <c r="W38" s="99"/>
      <c r="X38" s="98">
        <f>V38+W38</f>
        <v>0</v>
      </c>
      <c r="Y38" s="98"/>
      <c r="Z38" s="99">
        <v>0</v>
      </c>
      <c r="AA38" s="98">
        <f>Y38+Z38</f>
        <v>0</v>
      </c>
      <c r="AB38" s="99"/>
      <c r="AC38" s="99"/>
      <c r="AD38" s="98">
        <f>AB38+AC38</f>
        <v>0</v>
      </c>
      <c r="AE38" s="98">
        <f>L38+F38+O38+I38</f>
        <v>126100</v>
      </c>
    </row>
    <row r="39" spans="1:31" s="73" customFormat="1" ht="20.25" customHeight="1">
      <c r="A39" s="108" t="s">
        <v>37</v>
      </c>
      <c r="B39" s="89"/>
      <c r="C39" s="84" t="s">
        <v>38</v>
      </c>
      <c r="D39" s="99"/>
      <c r="E39" s="99"/>
      <c r="F39" s="98">
        <f t="shared" si="2"/>
        <v>0</v>
      </c>
      <c r="G39" s="98"/>
      <c r="H39" s="98"/>
      <c r="I39" s="98"/>
      <c r="J39" s="99"/>
      <c r="K39" s="99"/>
      <c r="L39" s="98">
        <f t="shared" si="5"/>
        <v>0</v>
      </c>
      <c r="M39" s="99"/>
      <c r="N39" s="99"/>
      <c r="O39" s="98">
        <f>M39+N39</f>
        <v>0</v>
      </c>
      <c r="P39" s="99"/>
      <c r="Q39" s="99"/>
      <c r="R39" s="98">
        <f>P39+Q39</f>
        <v>0</v>
      </c>
      <c r="S39" s="99"/>
      <c r="T39" s="99"/>
      <c r="U39" s="98">
        <f>S39+T39</f>
        <v>0</v>
      </c>
      <c r="V39" s="99"/>
      <c r="W39" s="99"/>
      <c r="X39" s="98">
        <f>V39+W39</f>
        <v>0</v>
      </c>
      <c r="Y39" s="98"/>
      <c r="Z39" s="98"/>
      <c r="AA39" s="98"/>
      <c r="AB39" s="99"/>
      <c r="AC39" s="99"/>
      <c r="AD39" s="98">
        <f>AB39+AC39</f>
        <v>0</v>
      </c>
      <c r="AE39" s="98">
        <f t="shared" si="6"/>
        <v>0</v>
      </c>
    </row>
    <row r="40" spans="1:31" s="73" customFormat="1" ht="27.75" customHeight="1">
      <c r="A40" s="108" t="s">
        <v>39</v>
      </c>
      <c r="B40" s="89" t="s">
        <v>95</v>
      </c>
      <c r="C40" s="84">
        <v>262</v>
      </c>
      <c r="D40" s="99"/>
      <c r="E40" s="99"/>
      <c r="F40" s="98">
        <f t="shared" si="2"/>
        <v>0</v>
      </c>
      <c r="G40" s="98"/>
      <c r="H40" s="98"/>
      <c r="I40" s="98"/>
      <c r="J40" s="99"/>
      <c r="K40" s="99"/>
      <c r="L40" s="98">
        <f t="shared" si="5"/>
        <v>0</v>
      </c>
      <c r="M40" s="99"/>
      <c r="N40" s="99">
        <v>0</v>
      </c>
      <c r="O40" s="98">
        <f>M40+N40</f>
        <v>0</v>
      </c>
      <c r="P40" s="99"/>
      <c r="Q40" s="99">
        <v>0</v>
      </c>
      <c r="R40" s="98">
        <v>0</v>
      </c>
      <c r="S40" s="99"/>
      <c r="T40" s="99"/>
      <c r="U40" s="98">
        <f>S40+T40</f>
        <v>0</v>
      </c>
      <c r="V40" s="99"/>
      <c r="W40" s="99">
        <v>0</v>
      </c>
      <c r="X40" s="98">
        <f>SUM(V40+W40)</f>
        <v>0</v>
      </c>
      <c r="Y40" s="98"/>
      <c r="Z40" s="98"/>
      <c r="AA40" s="98"/>
      <c r="AB40" s="99"/>
      <c r="AC40" s="99"/>
      <c r="AD40" s="98">
        <f>AB40+AC40</f>
        <v>0</v>
      </c>
      <c r="AE40" s="98">
        <f>L40+F40+O40+X40</f>
        <v>0</v>
      </c>
    </row>
    <row r="41" spans="1:31" s="73" customFormat="1" ht="27.75" customHeight="1">
      <c r="A41" s="108" t="s">
        <v>39</v>
      </c>
      <c r="B41" s="89" t="s">
        <v>82</v>
      </c>
      <c r="C41" s="84">
        <v>262</v>
      </c>
      <c r="D41" s="99"/>
      <c r="E41" s="99"/>
      <c r="F41" s="98">
        <v>0</v>
      </c>
      <c r="G41" s="98"/>
      <c r="H41" s="98"/>
      <c r="I41" s="98"/>
      <c r="J41" s="99"/>
      <c r="K41" s="99"/>
      <c r="L41" s="98">
        <v>0</v>
      </c>
      <c r="M41" s="99"/>
      <c r="N41" s="99"/>
      <c r="O41" s="98"/>
      <c r="P41" s="99"/>
      <c r="Q41" s="99">
        <v>0</v>
      </c>
      <c r="R41" s="98">
        <f>SUM(Q41)</f>
        <v>0</v>
      </c>
      <c r="S41" s="99"/>
      <c r="T41" s="99"/>
      <c r="U41" s="98">
        <v>0</v>
      </c>
      <c r="V41" s="99"/>
      <c r="W41" s="99"/>
      <c r="X41" s="98"/>
      <c r="Y41" s="98"/>
      <c r="Z41" s="98"/>
      <c r="AA41" s="98"/>
      <c r="AB41" s="99"/>
      <c r="AC41" s="99"/>
      <c r="AD41" s="98">
        <v>0</v>
      </c>
      <c r="AE41" s="98"/>
    </row>
    <row r="42" spans="1:31" s="94" customFormat="1" ht="15">
      <c r="A42" s="109" t="s">
        <v>40</v>
      </c>
      <c r="B42" s="89"/>
      <c r="C42" s="110">
        <v>290</v>
      </c>
      <c r="D42" s="100">
        <f>D44+D45+D43</f>
        <v>0</v>
      </c>
      <c r="E42" s="100">
        <f aca="true" t="shared" si="16" ref="E42:O42">E44+E45+E43</f>
        <v>65000</v>
      </c>
      <c r="F42" s="100">
        <f t="shared" si="16"/>
        <v>65000</v>
      </c>
      <c r="G42" s="100"/>
      <c r="H42" s="100"/>
      <c r="I42" s="100"/>
      <c r="J42" s="100">
        <f t="shared" si="16"/>
        <v>0</v>
      </c>
      <c r="K42" s="100">
        <f t="shared" si="16"/>
        <v>0</v>
      </c>
      <c r="L42" s="100">
        <f t="shared" si="16"/>
        <v>0</v>
      </c>
      <c r="M42" s="100">
        <f t="shared" si="16"/>
        <v>0</v>
      </c>
      <c r="N42" s="100">
        <f t="shared" si="16"/>
        <v>0</v>
      </c>
      <c r="O42" s="100">
        <f t="shared" si="16"/>
        <v>0</v>
      </c>
      <c r="P42" s="100">
        <f aca="true" t="shared" si="17" ref="P42:V42">P44+P45+P43</f>
        <v>0</v>
      </c>
      <c r="Q42" s="100">
        <f t="shared" si="17"/>
        <v>0</v>
      </c>
      <c r="R42" s="100">
        <f t="shared" si="17"/>
        <v>0</v>
      </c>
      <c r="S42" s="100">
        <f t="shared" si="17"/>
        <v>0</v>
      </c>
      <c r="T42" s="100">
        <f t="shared" si="17"/>
        <v>0</v>
      </c>
      <c r="U42" s="100">
        <f t="shared" si="17"/>
        <v>0</v>
      </c>
      <c r="V42" s="100">
        <f t="shared" si="17"/>
        <v>0</v>
      </c>
      <c r="W42" s="100">
        <v>0</v>
      </c>
      <c r="X42" s="100">
        <f>X44+X45+X43</f>
        <v>0</v>
      </c>
      <c r="Y42" s="100"/>
      <c r="Z42" s="100"/>
      <c r="AA42" s="100"/>
      <c r="AB42" s="100">
        <f>AB44+AB45+AB43</f>
        <v>0</v>
      </c>
      <c r="AC42" s="100">
        <f>AC44+AC45+AC43</f>
        <v>0</v>
      </c>
      <c r="AD42" s="100">
        <f>AD44+AD45+AD43</f>
        <v>0</v>
      </c>
      <c r="AE42" s="98">
        <f t="shared" si="6"/>
        <v>65000</v>
      </c>
    </row>
    <row r="43" spans="1:31" s="94" customFormat="1" ht="15">
      <c r="A43" s="108" t="s">
        <v>41</v>
      </c>
      <c r="B43" s="89"/>
      <c r="C43" s="84" t="s">
        <v>43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98">
        <f t="shared" si="6"/>
        <v>0</v>
      </c>
    </row>
    <row r="44" spans="1:31" s="73" customFormat="1" ht="15">
      <c r="A44" s="108" t="s">
        <v>41</v>
      </c>
      <c r="B44" s="89" t="s">
        <v>42</v>
      </c>
      <c r="C44" s="84" t="s">
        <v>116</v>
      </c>
      <c r="D44" s="99"/>
      <c r="E44" s="99">
        <v>65000</v>
      </c>
      <c r="F44" s="98">
        <f t="shared" si="2"/>
        <v>65000</v>
      </c>
      <c r="G44" s="98"/>
      <c r="H44" s="98"/>
      <c r="I44" s="98"/>
      <c r="J44" s="99"/>
      <c r="K44" s="99"/>
      <c r="L44" s="98">
        <f t="shared" si="5"/>
        <v>0</v>
      </c>
      <c r="M44" s="99"/>
      <c r="N44" s="99"/>
      <c r="O44" s="98">
        <f>M44+N44</f>
        <v>0</v>
      </c>
      <c r="P44" s="99"/>
      <c r="Q44" s="99"/>
      <c r="R44" s="98">
        <f>P44+Q44</f>
        <v>0</v>
      </c>
      <c r="S44" s="99"/>
      <c r="T44" s="99"/>
      <c r="U44" s="98">
        <f>S44+T44</f>
        <v>0</v>
      </c>
      <c r="V44" s="99"/>
      <c r="W44" s="99"/>
      <c r="X44" s="98">
        <f>V44+W44</f>
        <v>0</v>
      </c>
      <c r="Y44" s="98"/>
      <c r="Z44" s="98"/>
      <c r="AA44" s="98"/>
      <c r="AB44" s="99"/>
      <c r="AC44" s="99"/>
      <c r="AD44" s="98">
        <f>AB44+AC44</f>
        <v>0</v>
      </c>
      <c r="AE44" s="98">
        <f t="shared" si="6"/>
        <v>65000</v>
      </c>
    </row>
    <row r="45" spans="1:31" s="73" customFormat="1" ht="30">
      <c r="A45" s="108" t="s">
        <v>45</v>
      </c>
      <c r="B45" s="89"/>
      <c r="C45" s="84" t="s">
        <v>47</v>
      </c>
      <c r="D45" s="101"/>
      <c r="E45" s="101"/>
      <c r="F45" s="98">
        <f t="shared" si="2"/>
        <v>0</v>
      </c>
      <c r="G45" s="98"/>
      <c r="H45" s="98"/>
      <c r="I45" s="98"/>
      <c r="J45" s="101"/>
      <c r="K45" s="101"/>
      <c r="L45" s="98">
        <f t="shared" si="5"/>
        <v>0</v>
      </c>
      <c r="M45" s="101"/>
      <c r="N45" s="101"/>
      <c r="O45" s="98">
        <f>M45+N45</f>
        <v>0</v>
      </c>
      <c r="P45" s="101"/>
      <c r="Q45" s="101"/>
      <c r="R45" s="98">
        <f>P45+Q45</f>
        <v>0</v>
      </c>
      <c r="S45" s="101"/>
      <c r="T45" s="101"/>
      <c r="U45" s="98">
        <f>S45+T45</f>
        <v>0</v>
      </c>
      <c r="V45" s="101"/>
      <c r="W45" s="101"/>
      <c r="X45" s="98">
        <f>V45+W45</f>
        <v>0</v>
      </c>
      <c r="Y45" s="98"/>
      <c r="Z45" s="98"/>
      <c r="AA45" s="98"/>
      <c r="AB45" s="101"/>
      <c r="AC45" s="101"/>
      <c r="AD45" s="98">
        <f>AB45+AC45</f>
        <v>0</v>
      </c>
      <c r="AE45" s="98">
        <f t="shared" si="6"/>
        <v>0</v>
      </c>
    </row>
    <row r="46" spans="1:31" s="94" customFormat="1" ht="30">
      <c r="A46" s="109" t="s">
        <v>48</v>
      </c>
      <c r="B46" s="89"/>
      <c r="C46" s="110">
        <v>310</v>
      </c>
      <c r="D46" s="100">
        <f>D47+D49+D48</f>
        <v>0</v>
      </c>
      <c r="E46" s="100">
        <f aca="true" t="shared" si="18" ref="E46:O46">E47+E49+E48</f>
        <v>0</v>
      </c>
      <c r="F46" s="100">
        <f t="shared" si="18"/>
        <v>0</v>
      </c>
      <c r="G46" s="100"/>
      <c r="H46" s="100"/>
      <c r="I46" s="100"/>
      <c r="J46" s="100">
        <f t="shared" si="18"/>
        <v>0</v>
      </c>
      <c r="K46" s="100">
        <f t="shared" si="18"/>
        <v>0</v>
      </c>
      <c r="L46" s="100">
        <f t="shared" si="18"/>
        <v>0</v>
      </c>
      <c r="M46" s="100">
        <f t="shared" si="18"/>
        <v>0</v>
      </c>
      <c r="N46" s="100">
        <f t="shared" si="18"/>
        <v>0</v>
      </c>
      <c r="O46" s="100">
        <f t="shared" si="18"/>
        <v>0</v>
      </c>
      <c r="P46" s="100">
        <f aca="true" t="shared" si="19" ref="P46:AD46">P47+P49+P48</f>
        <v>0</v>
      </c>
      <c r="Q46" s="100">
        <f t="shared" si="19"/>
        <v>0</v>
      </c>
      <c r="R46" s="100">
        <f t="shared" si="19"/>
        <v>0</v>
      </c>
      <c r="S46" s="100">
        <f t="shared" si="19"/>
        <v>0</v>
      </c>
      <c r="T46" s="100">
        <f t="shared" si="19"/>
        <v>0</v>
      </c>
      <c r="U46" s="100">
        <f t="shared" si="19"/>
        <v>0</v>
      </c>
      <c r="V46" s="100">
        <f t="shared" si="19"/>
        <v>0</v>
      </c>
      <c r="W46" s="100">
        <f t="shared" si="19"/>
        <v>0</v>
      </c>
      <c r="X46" s="100">
        <f t="shared" si="19"/>
        <v>0</v>
      </c>
      <c r="Y46" s="100"/>
      <c r="Z46" s="100"/>
      <c r="AA46" s="100"/>
      <c r="AB46" s="100">
        <f t="shared" si="19"/>
        <v>0</v>
      </c>
      <c r="AC46" s="100">
        <f t="shared" si="19"/>
        <v>0</v>
      </c>
      <c r="AD46" s="100">
        <f t="shared" si="19"/>
        <v>0</v>
      </c>
      <c r="AE46" s="98">
        <f t="shared" si="6"/>
        <v>0</v>
      </c>
    </row>
    <row r="47" spans="1:31" s="73" customFormat="1" ht="30">
      <c r="A47" s="108" t="s">
        <v>49</v>
      </c>
      <c r="B47" s="89"/>
      <c r="C47" s="84" t="s">
        <v>50</v>
      </c>
      <c r="D47" s="99"/>
      <c r="E47" s="99"/>
      <c r="F47" s="98">
        <f t="shared" si="2"/>
        <v>0</v>
      </c>
      <c r="G47" s="98"/>
      <c r="H47" s="98"/>
      <c r="I47" s="98"/>
      <c r="J47" s="99"/>
      <c r="K47" s="99"/>
      <c r="L47" s="98">
        <f t="shared" si="5"/>
        <v>0</v>
      </c>
      <c r="M47" s="99"/>
      <c r="N47" s="99"/>
      <c r="O47" s="98">
        <f>M47+N47</f>
        <v>0</v>
      </c>
      <c r="P47" s="99"/>
      <c r="Q47" s="99"/>
      <c r="R47" s="98">
        <f>P47+Q47</f>
        <v>0</v>
      </c>
      <c r="S47" s="99"/>
      <c r="T47" s="99"/>
      <c r="U47" s="98">
        <f>S47+T47</f>
        <v>0</v>
      </c>
      <c r="V47" s="99"/>
      <c r="W47" s="99"/>
      <c r="X47" s="98">
        <f>V47+W47</f>
        <v>0</v>
      </c>
      <c r="Y47" s="98"/>
      <c r="Z47" s="98"/>
      <c r="AA47" s="98"/>
      <c r="AB47" s="99"/>
      <c r="AC47" s="99"/>
      <c r="AD47" s="98">
        <f>AB47+AC47</f>
        <v>0</v>
      </c>
      <c r="AE47" s="98">
        <f t="shared" si="6"/>
        <v>0</v>
      </c>
    </row>
    <row r="48" spans="1:31" s="73" customFormat="1" ht="30">
      <c r="A48" s="108" t="s">
        <v>49</v>
      </c>
      <c r="B48" s="89" t="s">
        <v>42</v>
      </c>
      <c r="C48" s="84" t="s">
        <v>50</v>
      </c>
      <c r="D48" s="99"/>
      <c r="E48" s="99"/>
      <c r="F48" s="98"/>
      <c r="G48" s="98"/>
      <c r="H48" s="98"/>
      <c r="I48" s="98"/>
      <c r="J48" s="99"/>
      <c r="K48" s="99"/>
      <c r="L48" s="98"/>
      <c r="M48" s="99"/>
      <c r="N48" s="99"/>
      <c r="O48" s="98"/>
      <c r="P48" s="99"/>
      <c r="Q48" s="99"/>
      <c r="R48" s="98"/>
      <c r="S48" s="99"/>
      <c r="T48" s="99"/>
      <c r="U48" s="98"/>
      <c r="V48" s="99"/>
      <c r="W48" s="99"/>
      <c r="X48" s="98"/>
      <c r="Y48" s="98"/>
      <c r="Z48" s="98"/>
      <c r="AA48" s="98"/>
      <c r="AB48" s="99"/>
      <c r="AC48" s="99"/>
      <c r="AD48" s="98"/>
      <c r="AE48" s="98">
        <f t="shared" si="6"/>
        <v>0</v>
      </c>
    </row>
    <row r="49" spans="1:31" s="73" customFormat="1" ht="30">
      <c r="A49" s="108" t="s">
        <v>51</v>
      </c>
      <c r="B49" s="89"/>
      <c r="C49" s="84" t="s">
        <v>52</v>
      </c>
      <c r="D49" s="99"/>
      <c r="E49" s="99"/>
      <c r="F49" s="98">
        <f t="shared" si="2"/>
        <v>0</v>
      </c>
      <c r="G49" s="98"/>
      <c r="H49" s="98"/>
      <c r="I49" s="98"/>
      <c r="J49" s="99"/>
      <c r="K49" s="99"/>
      <c r="L49" s="98">
        <f t="shared" si="5"/>
        <v>0</v>
      </c>
      <c r="M49" s="99"/>
      <c r="N49" s="99"/>
      <c r="O49" s="98">
        <f>M49+N49</f>
        <v>0</v>
      </c>
      <c r="P49" s="99"/>
      <c r="Q49" s="99"/>
      <c r="R49" s="98">
        <f>P49+Q49</f>
        <v>0</v>
      </c>
      <c r="S49" s="99"/>
      <c r="T49" s="99"/>
      <c r="U49" s="98">
        <f>S49+T49</f>
        <v>0</v>
      </c>
      <c r="V49" s="99"/>
      <c r="W49" s="99"/>
      <c r="X49" s="98">
        <f>V49+W49</f>
        <v>0</v>
      </c>
      <c r="Y49" s="98"/>
      <c r="Z49" s="98"/>
      <c r="AA49" s="98"/>
      <c r="AB49" s="99"/>
      <c r="AC49" s="99"/>
      <c r="AD49" s="98">
        <f>AB49+AC49</f>
        <v>0</v>
      </c>
      <c r="AE49" s="98">
        <f t="shared" si="6"/>
        <v>0</v>
      </c>
    </row>
    <row r="50" spans="1:31" s="94" customFormat="1" ht="29.25" customHeight="1">
      <c r="A50" s="109" t="s">
        <v>53</v>
      </c>
      <c r="B50" s="89" t="s">
        <v>95</v>
      </c>
      <c r="C50" s="110">
        <v>340</v>
      </c>
      <c r="D50" s="100">
        <f aca="true" t="shared" si="20" ref="D50:O50">D52+D53+D54+D55+D51</f>
        <v>0</v>
      </c>
      <c r="E50" s="100">
        <f t="shared" si="20"/>
        <v>0</v>
      </c>
      <c r="F50" s="100">
        <f t="shared" si="20"/>
        <v>0</v>
      </c>
      <c r="G50" s="100"/>
      <c r="H50" s="100"/>
      <c r="I50" s="100"/>
      <c r="J50" s="100">
        <f t="shared" si="20"/>
        <v>0</v>
      </c>
      <c r="K50" s="100">
        <f t="shared" si="20"/>
        <v>102000</v>
      </c>
      <c r="L50" s="100">
        <f t="shared" si="20"/>
        <v>102000</v>
      </c>
      <c r="M50" s="100">
        <f t="shared" si="20"/>
        <v>0</v>
      </c>
      <c r="N50" s="100">
        <f t="shared" si="20"/>
        <v>0</v>
      </c>
      <c r="O50" s="100">
        <f t="shared" si="20"/>
        <v>0</v>
      </c>
      <c r="P50" s="100">
        <f aca="true" t="shared" si="21" ref="P50:V50">P52+P53+P54+P55+P51</f>
        <v>0</v>
      </c>
      <c r="Q50" s="100">
        <f t="shared" si="21"/>
        <v>0</v>
      </c>
      <c r="R50" s="100">
        <f t="shared" si="21"/>
        <v>0</v>
      </c>
      <c r="S50" s="100">
        <f t="shared" si="21"/>
        <v>0</v>
      </c>
      <c r="T50" s="100">
        <f t="shared" si="21"/>
        <v>0</v>
      </c>
      <c r="U50" s="100">
        <f t="shared" si="21"/>
        <v>0</v>
      </c>
      <c r="V50" s="100">
        <f t="shared" si="21"/>
        <v>0</v>
      </c>
      <c r="W50" s="100">
        <v>0</v>
      </c>
      <c r="X50" s="100">
        <f>X52+X53+X54+X55+X51</f>
        <v>0</v>
      </c>
      <c r="Y50" s="100"/>
      <c r="Z50" s="100"/>
      <c r="AA50" s="100"/>
      <c r="AB50" s="100">
        <f>AB52+AB53+AB54+AB55+AB51</f>
        <v>0</v>
      </c>
      <c r="AC50" s="100">
        <f>AC52+AC53+AC54+AC55+AC51</f>
        <v>30000</v>
      </c>
      <c r="AD50" s="100">
        <f>AD52+AD53+AD54+AD55+AD51</f>
        <v>30000</v>
      </c>
      <c r="AE50" s="98">
        <f>L50+F50+O50+R50+AD50</f>
        <v>132000</v>
      </c>
    </row>
    <row r="51" spans="1:31" s="94" customFormat="1" ht="29.25" customHeight="1">
      <c r="A51" s="108" t="s">
        <v>54</v>
      </c>
      <c r="B51" s="89"/>
      <c r="C51" s="84" t="s">
        <v>55</v>
      </c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98">
        <f t="shared" si="6"/>
        <v>0</v>
      </c>
    </row>
    <row r="52" spans="1:31" s="73" customFormat="1" ht="30">
      <c r="A52" s="108" t="s">
        <v>54</v>
      </c>
      <c r="B52" s="89" t="s">
        <v>95</v>
      </c>
      <c r="C52" s="84" t="s">
        <v>55</v>
      </c>
      <c r="D52" s="99"/>
      <c r="E52" s="99"/>
      <c r="F52" s="98">
        <f t="shared" si="2"/>
        <v>0</v>
      </c>
      <c r="G52" s="98"/>
      <c r="H52" s="98"/>
      <c r="I52" s="98"/>
      <c r="J52" s="99"/>
      <c r="K52" s="99">
        <v>102000</v>
      </c>
      <c r="L52" s="98">
        <f t="shared" si="5"/>
        <v>102000</v>
      </c>
      <c r="M52" s="99"/>
      <c r="N52" s="99"/>
      <c r="O52" s="98">
        <f>M52+N52</f>
        <v>0</v>
      </c>
      <c r="P52" s="99"/>
      <c r="Q52" s="99">
        <v>0</v>
      </c>
      <c r="R52" s="98">
        <f>P52+Q52</f>
        <v>0</v>
      </c>
      <c r="S52" s="99"/>
      <c r="T52" s="99"/>
      <c r="U52" s="98">
        <f>S52+T52</f>
        <v>0</v>
      </c>
      <c r="V52" s="99"/>
      <c r="W52" s="99">
        <v>0</v>
      </c>
      <c r="X52" s="98">
        <f>V52+W52</f>
        <v>0</v>
      </c>
      <c r="Y52" s="98"/>
      <c r="Z52" s="98"/>
      <c r="AA52" s="98"/>
      <c r="AB52" s="99"/>
      <c r="AC52" s="99"/>
      <c r="AD52" s="98">
        <f>AB52+AC52</f>
        <v>0</v>
      </c>
      <c r="AE52" s="98">
        <f>L52+F52+O52+R52+AD52</f>
        <v>102000</v>
      </c>
    </row>
    <row r="53" spans="1:31" s="73" customFormat="1" ht="30">
      <c r="A53" s="108" t="s">
        <v>56</v>
      </c>
      <c r="B53" s="89"/>
      <c r="C53" s="84" t="s">
        <v>57</v>
      </c>
      <c r="D53" s="99"/>
      <c r="E53" s="99"/>
      <c r="F53" s="98">
        <f t="shared" si="2"/>
        <v>0</v>
      </c>
      <c r="G53" s="98"/>
      <c r="H53" s="98"/>
      <c r="I53" s="98"/>
      <c r="J53" s="99"/>
      <c r="K53" s="99"/>
      <c r="L53" s="98">
        <f t="shared" si="5"/>
        <v>0</v>
      </c>
      <c r="M53" s="99"/>
      <c r="N53" s="99"/>
      <c r="O53" s="98">
        <f>M53+N53</f>
        <v>0</v>
      </c>
      <c r="P53" s="99"/>
      <c r="Q53" s="99"/>
      <c r="R53" s="98">
        <f>P53+Q53</f>
        <v>0</v>
      </c>
      <c r="S53" s="99"/>
      <c r="T53" s="99"/>
      <c r="U53" s="98">
        <f>S53+T53</f>
        <v>0</v>
      </c>
      <c r="V53" s="99"/>
      <c r="W53" s="99"/>
      <c r="X53" s="98">
        <f>V53+W53</f>
        <v>0</v>
      </c>
      <c r="Y53" s="98"/>
      <c r="Z53" s="98"/>
      <c r="AA53" s="98"/>
      <c r="AB53" s="99"/>
      <c r="AC53" s="99"/>
      <c r="AD53" s="98">
        <f>AB53+AC53</f>
        <v>0</v>
      </c>
      <c r="AE53" s="98">
        <f t="shared" si="6"/>
        <v>0</v>
      </c>
    </row>
    <row r="54" spans="1:31" s="73" customFormat="1" ht="45">
      <c r="A54" s="108" t="s">
        <v>58</v>
      </c>
      <c r="B54" s="89"/>
      <c r="C54" s="84" t="s">
        <v>59</v>
      </c>
      <c r="D54" s="99"/>
      <c r="E54" s="99"/>
      <c r="F54" s="98">
        <f t="shared" si="2"/>
        <v>0</v>
      </c>
      <c r="G54" s="98"/>
      <c r="H54" s="98"/>
      <c r="I54" s="98"/>
      <c r="J54" s="99"/>
      <c r="K54" s="99"/>
      <c r="L54" s="98">
        <f t="shared" si="5"/>
        <v>0</v>
      </c>
      <c r="M54" s="99"/>
      <c r="N54" s="99"/>
      <c r="O54" s="98">
        <f>M54+N54</f>
        <v>0</v>
      </c>
      <c r="P54" s="99"/>
      <c r="Q54" s="99"/>
      <c r="R54" s="98">
        <f>P54+Q54</f>
        <v>0</v>
      </c>
      <c r="S54" s="99"/>
      <c r="T54" s="99"/>
      <c r="U54" s="98">
        <f>S54+T54</f>
        <v>0</v>
      </c>
      <c r="V54" s="99"/>
      <c r="W54" s="99"/>
      <c r="X54" s="98">
        <f>V54+W54</f>
        <v>0</v>
      </c>
      <c r="Y54" s="98"/>
      <c r="Z54" s="98"/>
      <c r="AA54" s="98"/>
      <c r="AB54" s="99"/>
      <c r="AC54" s="99"/>
      <c r="AD54" s="98">
        <f>AB54+AC54</f>
        <v>0</v>
      </c>
      <c r="AE54" s="98">
        <f t="shared" si="6"/>
        <v>0</v>
      </c>
    </row>
    <row r="55" spans="1:31" s="73" customFormat="1" ht="16.5" customHeight="1">
      <c r="A55" s="108" t="s">
        <v>60</v>
      </c>
      <c r="B55" s="89" t="s">
        <v>95</v>
      </c>
      <c r="C55" s="84" t="s">
        <v>61</v>
      </c>
      <c r="D55" s="99"/>
      <c r="E55" s="99">
        <v>0</v>
      </c>
      <c r="F55" s="98">
        <f t="shared" si="2"/>
        <v>0</v>
      </c>
      <c r="G55" s="98"/>
      <c r="H55" s="98"/>
      <c r="I55" s="98"/>
      <c r="J55" s="99"/>
      <c r="K55" s="99"/>
      <c r="L55" s="98">
        <f t="shared" si="5"/>
        <v>0</v>
      </c>
      <c r="M55" s="99"/>
      <c r="N55" s="99"/>
      <c r="O55" s="98">
        <f>M55+N55</f>
        <v>0</v>
      </c>
      <c r="P55" s="99"/>
      <c r="Q55" s="99"/>
      <c r="R55" s="98">
        <f>P55+Q55</f>
        <v>0</v>
      </c>
      <c r="S55" s="99"/>
      <c r="T55" s="99"/>
      <c r="U55" s="98">
        <f>S55+T55</f>
        <v>0</v>
      </c>
      <c r="V55" s="99"/>
      <c r="W55" s="99"/>
      <c r="X55" s="98">
        <f>V55+W55</f>
        <v>0</v>
      </c>
      <c r="Y55" s="98"/>
      <c r="Z55" s="98"/>
      <c r="AA55" s="98"/>
      <c r="AB55" s="99"/>
      <c r="AC55" s="99">
        <v>30000</v>
      </c>
      <c r="AD55" s="98">
        <f>AB55+AC55</f>
        <v>30000</v>
      </c>
      <c r="AE55" s="98">
        <f>L55+F55+O55+AD55</f>
        <v>30000</v>
      </c>
    </row>
    <row r="56" spans="1:31" s="73" customFormat="1" ht="15">
      <c r="A56" s="74"/>
      <c r="B56" s="74"/>
      <c r="C56" s="80"/>
      <c r="D56" s="80"/>
      <c r="E56" s="80"/>
      <c r="F56" s="80"/>
      <c r="G56" s="80"/>
      <c r="H56" s="80"/>
      <c r="I56" s="80"/>
      <c r="J56" s="80"/>
      <c r="K56" s="80"/>
      <c r="L56" s="102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74"/>
    </row>
    <row r="57" spans="1:31" s="73" customFormat="1" ht="15">
      <c r="A57" s="74"/>
      <c r="B57" s="74"/>
      <c r="C57" s="80"/>
      <c r="D57" s="80"/>
      <c r="E57" s="80"/>
      <c r="F57" s="80"/>
      <c r="G57" s="80"/>
      <c r="H57" s="80"/>
      <c r="I57" s="80"/>
      <c r="J57" s="80"/>
      <c r="K57" s="80"/>
      <c r="L57" s="102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74"/>
    </row>
    <row r="58" spans="1:31" s="73" customFormat="1" ht="15">
      <c r="A58" s="74"/>
      <c r="B58" s="74"/>
      <c r="C58" s="80"/>
      <c r="D58" s="80"/>
      <c r="E58" s="80"/>
      <c r="F58" s="80"/>
      <c r="G58" s="80"/>
      <c r="H58" s="80"/>
      <c r="I58" s="80"/>
      <c r="J58" s="80"/>
      <c r="K58" s="80"/>
      <c r="L58" s="102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74"/>
    </row>
    <row r="59" spans="1:31" s="73" customFormat="1" ht="15">
      <c r="A59" s="74"/>
      <c r="B59" s="74"/>
      <c r="C59" s="80"/>
      <c r="D59" s="80"/>
      <c r="E59" s="80"/>
      <c r="F59" s="80"/>
      <c r="G59" s="80"/>
      <c r="H59" s="80"/>
      <c r="I59" s="80"/>
      <c r="J59" s="80"/>
      <c r="K59" s="80"/>
      <c r="L59" s="102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74"/>
    </row>
    <row r="60" spans="1:31" s="73" customFormat="1" ht="15">
      <c r="A60" s="74"/>
      <c r="B60" s="74"/>
      <c r="C60" s="80"/>
      <c r="D60" s="80"/>
      <c r="E60" s="80"/>
      <c r="F60" s="80"/>
      <c r="G60" s="80"/>
      <c r="H60" s="80"/>
      <c r="I60" s="80"/>
      <c r="J60" s="80"/>
      <c r="K60" s="80"/>
      <c r="L60" s="102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74"/>
    </row>
    <row r="61" spans="1:31" s="73" customFormat="1" ht="15">
      <c r="A61" s="74"/>
      <c r="B61" s="74"/>
      <c r="C61" s="80"/>
      <c r="D61" s="80"/>
      <c r="E61" s="80"/>
      <c r="F61" s="80"/>
      <c r="G61" s="80"/>
      <c r="H61" s="80"/>
      <c r="I61" s="80"/>
      <c r="J61" s="80"/>
      <c r="K61" s="80"/>
      <c r="L61" s="102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74"/>
    </row>
    <row r="62" spans="1:31" s="73" customFormat="1" ht="15">
      <c r="A62" s="74"/>
      <c r="B62" s="74"/>
      <c r="C62" s="80"/>
      <c r="D62" s="80"/>
      <c r="E62" s="80"/>
      <c r="F62" s="80"/>
      <c r="G62" s="80"/>
      <c r="H62" s="80"/>
      <c r="I62" s="80"/>
      <c r="J62" s="80"/>
      <c r="K62" s="80"/>
      <c r="L62" s="102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74"/>
    </row>
    <row r="63" spans="1:31" s="73" customFormat="1" ht="15">
      <c r="A63" s="74"/>
      <c r="B63" s="74"/>
      <c r="C63" s="80"/>
      <c r="D63" s="80"/>
      <c r="E63" s="80"/>
      <c r="F63" s="80"/>
      <c r="G63" s="80"/>
      <c r="H63" s="80"/>
      <c r="I63" s="80"/>
      <c r="J63" s="80"/>
      <c r="K63" s="80"/>
      <c r="L63" s="102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74"/>
    </row>
    <row r="64" spans="1:31" s="73" customFormat="1" ht="15">
      <c r="A64" s="74"/>
      <c r="B64" s="74"/>
      <c r="C64" s="80"/>
      <c r="D64" s="80"/>
      <c r="E64" s="80"/>
      <c r="F64" s="80"/>
      <c r="G64" s="80"/>
      <c r="H64" s="80"/>
      <c r="I64" s="80"/>
      <c r="J64" s="80"/>
      <c r="K64" s="80"/>
      <c r="L64" s="102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74"/>
    </row>
    <row r="65" spans="1:31" s="73" customFormat="1" ht="15">
      <c r="A65" s="74"/>
      <c r="B65" s="74"/>
      <c r="C65" s="80"/>
      <c r="D65" s="80"/>
      <c r="E65" s="80"/>
      <c r="F65" s="80"/>
      <c r="G65" s="80"/>
      <c r="H65" s="80"/>
      <c r="I65" s="80"/>
      <c r="J65" s="80"/>
      <c r="K65" s="80"/>
      <c r="L65" s="102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74"/>
    </row>
    <row r="66" spans="1:31" s="73" customFormat="1" ht="15">
      <c r="A66" s="74"/>
      <c r="B66" s="74"/>
      <c r="C66" s="80"/>
      <c r="D66" s="80"/>
      <c r="E66" s="80"/>
      <c r="F66" s="80"/>
      <c r="G66" s="80"/>
      <c r="H66" s="80"/>
      <c r="I66" s="80"/>
      <c r="J66" s="80"/>
      <c r="K66" s="80"/>
      <c r="L66" s="102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74"/>
    </row>
    <row r="67" spans="1:31" s="73" customFormat="1" ht="15">
      <c r="A67" s="74"/>
      <c r="B67" s="74"/>
      <c r="C67" s="80"/>
      <c r="D67" s="80"/>
      <c r="E67" s="80"/>
      <c r="F67" s="80"/>
      <c r="G67" s="80"/>
      <c r="H67" s="80"/>
      <c r="I67" s="80"/>
      <c r="J67" s="80"/>
      <c r="K67" s="80"/>
      <c r="L67" s="102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74"/>
    </row>
    <row r="68" spans="1:31" s="73" customFormat="1" ht="15">
      <c r="A68" s="74"/>
      <c r="B68" s="74"/>
      <c r="C68" s="80"/>
      <c r="D68" s="80"/>
      <c r="E68" s="80"/>
      <c r="F68" s="80"/>
      <c r="G68" s="80"/>
      <c r="H68" s="80"/>
      <c r="I68" s="80"/>
      <c r="J68" s="80"/>
      <c r="K68" s="80"/>
      <c r="L68" s="102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74"/>
    </row>
    <row r="69" spans="1:31" s="73" customFormat="1" ht="15">
      <c r="A69" s="74"/>
      <c r="B69" s="74"/>
      <c r="C69" s="80"/>
      <c r="D69" s="80"/>
      <c r="E69" s="80"/>
      <c r="F69" s="80"/>
      <c r="G69" s="80"/>
      <c r="H69" s="80"/>
      <c r="I69" s="80"/>
      <c r="J69" s="80"/>
      <c r="K69" s="80"/>
      <c r="L69" s="102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74"/>
    </row>
    <row r="70" spans="1:31" s="73" customFormat="1" ht="15">
      <c r="A70" s="74"/>
      <c r="B70" s="74"/>
      <c r="C70" s="80"/>
      <c r="D70" s="80"/>
      <c r="E70" s="80"/>
      <c r="F70" s="80"/>
      <c r="G70" s="80"/>
      <c r="H70" s="80"/>
      <c r="I70" s="80"/>
      <c r="J70" s="80"/>
      <c r="K70" s="80"/>
      <c r="L70" s="102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74"/>
    </row>
    <row r="71" spans="1:31" s="73" customFormat="1" ht="15">
      <c r="A71" s="74"/>
      <c r="B71" s="74"/>
      <c r="C71" s="80"/>
      <c r="D71" s="80"/>
      <c r="E71" s="80"/>
      <c r="F71" s="80"/>
      <c r="G71" s="80"/>
      <c r="H71" s="80"/>
      <c r="I71" s="80"/>
      <c r="J71" s="80"/>
      <c r="K71" s="80"/>
      <c r="L71" s="102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74"/>
    </row>
    <row r="72" spans="1:31" s="73" customFormat="1" ht="15">
      <c r="A72" s="74"/>
      <c r="B72" s="74"/>
      <c r="C72" s="80"/>
      <c r="D72" s="80"/>
      <c r="E72" s="80"/>
      <c r="F72" s="80"/>
      <c r="G72" s="80"/>
      <c r="H72" s="80"/>
      <c r="I72" s="80"/>
      <c r="J72" s="80"/>
      <c r="K72" s="80"/>
      <c r="L72" s="102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74"/>
    </row>
    <row r="73" spans="1:31" s="73" customFormat="1" ht="1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102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</row>
    <row r="74" spans="1:31" s="73" customFormat="1" ht="1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102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</row>
    <row r="75" spans="1:41" s="20" customFormat="1" ht="15">
      <c r="A75" s="21"/>
      <c r="B75" s="21"/>
      <c r="C75" s="21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5"/>
      <c r="AG75" s="45"/>
      <c r="AH75" s="45"/>
      <c r="AI75" s="45"/>
      <c r="AJ75" s="45"/>
      <c r="AM75" s="95"/>
      <c r="AN75" s="95"/>
      <c r="AO75" s="95"/>
    </row>
    <row r="76" spans="1:41" s="20" customFormat="1" ht="15">
      <c r="A76" s="21"/>
      <c r="B76" s="21"/>
      <c r="C76" s="21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5"/>
      <c r="AG76" s="45"/>
      <c r="AH76" s="45"/>
      <c r="AI76" s="45"/>
      <c r="AJ76" s="45"/>
      <c r="AM76" s="95"/>
      <c r="AN76" s="95"/>
      <c r="AO76" s="95"/>
    </row>
    <row r="77" spans="1:41" s="20" customFormat="1" ht="15">
      <c r="A77" s="21"/>
      <c r="B77" s="21"/>
      <c r="C77" s="21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5"/>
      <c r="AG77" s="45"/>
      <c r="AH77" s="45"/>
      <c r="AI77" s="45"/>
      <c r="AJ77" s="45"/>
      <c r="AM77" s="95"/>
      <c r="AN77" s="95"/>
      <c r="AO77" s="95"/>
    </row>
    <row r="78" spans="1:41" s="20" customFormat="1" ht="1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M78" s="95"/>
      <c r="AN78" s="95"/>
      <c r="AO78" s="95"/>
    </row>
    <row r="79" spans="1:41" s="20" customFormat="1" ht="1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M79" s="95"/>
      <c r="AN79" s="95"/>
      <c r="AO79" s="95"/>
    </row>
    <row r="80" spans="1:41" s="20" customFormat="1" ht="1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M80" s="95"/>
      <c r="AN80" s="95"/>
      <c r="AO80" s="95"/>
    </row>
    <row r="81" spans="1:41" s="20" customFormat="1" ht="1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M81" s="95"/>
      <c r="AN81" s="95"/>
      <c r="AO81" s="95"/>
    </row>
    <row r="82" spans="1:41" s="20" customFormat="1" ht="1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M82" s="95"/>
      <c r="AN82" s="95"/>
      <c r="AO82" s="95"/>
    </row>
    <row r="83" spans="1:41" s="20" customFormat="1" ht="1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M83" s="95"/>
      <c r="AN83" s="95"/>
      <c r="AO83" s="95"/>
    </row>
    <row r="84" spans="1:41" s="20" customFormat="1" ht="1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M84" s="95"/>
      <c r="AN84" s="95"/>
      <c r="AO84" s="95"/>
    </row>
    <row r="85" spans="1:41" s="20" customFormat="1" ht="1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M85" s="95"/>
      <c r="AN85" s="95"/>
      <c r="AO85" s="95"/>
    </row>
    <row r="86" spans="1:41" s="20" customFormat="1" ht="1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M86" s="95"/>
      <c r="AN86" s="95"/>
      <c r="AO86" s="95"/>
    </row>
    <row r="87" spans="1:41" s="20" customFormat="1" ht="1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M87" s="95"/>
      <c r="AN87" s="95"/>
      <c r="AO87" s="95"/>
    </row>
    <row r="88" spans="1:41" s="20" customFormat="1" ht="1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M88" s="95"/>
      <c r="AN88" s="95"/>
      <c r="AO88" s="95"/>
    </row>
    <row r="89" spans="1:41" s="20" customFormat="1" ht="1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M89" s="95"/>
      <c r="AN89" s="95"/>
      <c r="AO89" s="95"/>
    </row>
    <row r="90" spans="1:41" s="20" customFormat="1" ht="1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M90" s="95"/>
      <c r="AN90" s="95"/>
      <c r="AO90" s="95"/>
    </row>
    <row r="91" spans="1:41" s="20" customFormat="1" ht="1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M91" s="95"/>
      <c r="AN91" s="95"/>
      <c r="AO91" s="95"/>
    </row>
    <row r="92" spans="1:41" s="20" customFormat="1" ht="1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M92" s="95"/>
      <c r="AN92" s="95"/>
      <c r="AO92" s="95"/>
    </row>
    <row r="93" spans="1:41" s="20" customFormat="1" ht="1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M93" s="95"/>
      <c r="AN93" s="95"/>
      <c r="AO93" s="95"/>
    </row>
    <row r="94" spans="1:41" s="20" customFormat="1" ht="1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M94" s="95"/>
      <c r="AN94" s="95"/>
      <c r="AO94" s="95"/>
    </row>
    <row r="95" spans="1:41" s="20" customFormat="1" ht="1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M95" s="95"/>
      <c r="AN95" s="95"/>
      <c r="AO95" s="95"/>
    </row>
    <row r="96" spans="1:41" s="20" customFormat="1" ht="1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M96" s="95"/>
      <c r="AN96" s="95"/>
      <c r="AO96" s="95"/>
    </row>
    <row r="97" spans="1:41" s="20" customFormat="1" ht="1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M97" s="95"/>
      <c r="AN97" s="95"/>
      <c r="AO97" s="95"/>
    </row>
    <row r="98" spans="1:41" s="20" customFormat="1" ht="1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M98" s="95"/>
      <c r="AN98" s="95"/>
      <c r="AO98" s="95"/>
    </row>
    <row r="99" spans="1:41" s="20" customFormat="1" ht="1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M99" s="95"/>
      <c r="AN99" s="95"/>
      <c r="AO99" s="95"/>
    </row>
    <row r="100" spans="1:41" s="20" customFormat="1" ht="1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M100" s="95"/>
      <c r="AN100" s="95"/>
      <c r="AO100" s="95"/>
    </row>
    <row r="101" spans="1:31" s="73" customFormat="1" ht="15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102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</row>
    <row r="102" spans="1:31" s="73" customFormat="1" ht="15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102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</row>
  </sheetData>
  <sheetProtection/>
  <mergeCells count="24">
    <mergeCell ref="AB8:AD8"/>
    <mergeCell ref="AB10:AD10"/>
    <mergeCell ref="AE8:AE11"/>
    <mergeCell ref="P8:R8"/>
    <mergeCell ref="S8:U9"/>
    <mergeCell ref="S10:U10"/>
    <mergeCell ref="Y8:AA9"/>
    <mergeCell ref="Y10:AA10"/>
    <mergeCell ref="G8:I9"/>
    <mergeCell ref="M10:O10"/>
    <mergeCell ref="M8:O8"/>
    <mergeCell ref="P10:R10"/>
    <mergeCell ref="V8:X8"/>
    <mergeCell ref="V10:X10"/>
    <mergeCell ref="A1:L1"/>
    <mergeCell ref="A2:L2"/>
    <mergeCell ref="D8:F9"/>
    <mergeCell ref="D10:F10"/>
    <mergeCell ref="J10:L10"/>
    <mergeCell ref="G10:I10"/>
    <mergeCell ref="J8:L8"/>
    <mergeCell ref="A8:A11"/>
    <mergeCell ref="B8:B11"/>
    <mergeCell ref="C8:C11"/>
  </mergeCells>
  <printOptions horizontalCentered="1"/>
  <pageMargins left="0" right="0" top="0.7480314960629921" bottom="0.15748031496062992" header="0" footer="0"/>
  <pageSetup horizontalDpi="600" verticalDpi="600" orientation="landscape" paperSize="9" scale="50" r:id="rId1"/>
  <ignoredErrors>
    <ignoredError sqref="B48 B19 B21 B23 B38:B39 B25:B36 B44:B46 B53 B4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B94"/>
  <sheetViews>
    <sheetView view="pageBreakPreview" zoomScale="65" zoomScaleSheetLayoutView="65" zoomScalePageLayoutView="0" workbookViewId="0" topLeftCell="A1">
      <selection activeCell="J11" sqref="J11"/>
    </sheetView>
  </sheetViews>
  <sheetFormatPr defaultColWidth="9.00390625" defaultRowHeight="12.75"/>
  <cols>
    <col min="1" max="1" width="26.25390625" style="2" customWidth="1"/>
    <col min="2" max="2" width="9.25390625" style="2" customWidth="1"/>
    <col min="3" max="3" width="9.75390625" style="2" customWidth="1"/>
    <col min="4" max="4" width="10.875" style="2" customWidth="1"/>
    <col min="5" max="5" width="12.375" style="2" customWidth="1"/>
    <col min="6" max="6" width="12.25390625" style="2" customWidth="1"/>
    <col min="7" max="7" width="12.375" style="2" customWidth="1"/>
    <col min="8" max="8" width="10.625" style="2" customWidth="1"/>
    <col min="9" max="9" width="13.875" style="2" customWidth="1"/>
    <col min="10" max="11" width="13.125" style="2" customWidth="1"/>
    <col min="12" max="12" width="9.25390625" style="2" customWidth="1"/>
    <col min="13" max="13" width="9.00390625" style="2" customWidth="1"/>
    <col min="14" max="14" width="10.625" style="2" customWidth="1"/>
    <col min="15" max="15" width="11.875" style="2" customWidth="1"/>
    <col min="16" max="16" width="12.75390625" style="2" hidden="1" customWidth="1"/>
    <col min="17" max="17" width="3.125" style="2" hidden="1" customWidth="1"/>
    <col min="18" max="18" width="13.125" style="8" hidden="1" customWidth="1"/>
    <col min="19" max="19" width="11.00390625" style="8" hidden="1" customWidth="1"/>
    <col min="20" max="20" width="12.25390625" style="8" hidden="1" customWidth="1"/>
    <col min="21" max="21" width="10.75390625" style="2" hidden="1" customWidth="1"/>
    <col min="22" max="23" width="0" style="2" hidden="1" customWidth="1"/>
    <col min="24" max="24" width="9.125" style="2" customWidth="1"/>
    <col min="25" max="25" width="12.625" style="2" customWidth="1"/>
    <col min="26" max="26" width="11.25390625" style="2" customWidth="1"/>
    <col min="27" max="27" width="10.625" style="2" customWidth="1"/>
    <col min="28" max="28" width="15.875" style="2" customWidth="1"/>
    <col min="29" max="16384" width="9.125" style="2" customWidth="1"/>
  </cols>
  <sheetData>
    <row r="1" spans="1:20" s="17" customFormat="1" ht="3.7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R1" s="47"/>
      <c r="S1" s="47"/>
      <c r="T1" s="47"/>
    </row>
    <row r="2" spans="1:28" s="17" customFormat="1" ht="18.75">
      <c r="A2" s="136" t="s">
        <v>63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</row>
    <row r="3" spans="1:20" s="48" customFormat="1" ht="12.75">
      <c r="A3" s="138"/>
      <c r="B3" s="139"/>
      <c r="E3" s="138"/>
      <c r="F3" s="139"/>
      <c r="R3" s="49"/>
      <c r="S3" s="49"/>
      <c r="T3" s="49"/>
    </row>
    <row r="4" spans="1:28" s="17" customFormat="1" ht="42.75" customHeight="1">
      <c r="A4" s="140" t="s">
        <v>2</v>
      </c>
      <c r="B4" s="140" t="s">
        <v>93</v>
      </c>
      <c r="C4" s="143" t="s">
        <v>3</v>
      </c>
      <c r="D4" s="145" t="s">
        <v>89</v>
      </c>
      <c r="E4" s="146"/>
      <c r="F4" s="146"/>
      <c r="G4" s="147"/>
      <c r="H4" s="140" t="s">
        <v>90</v>
      </c>
      <c r="I4" s="140"/>
      <c r="J4" s="140"/>
      <c r="K4" s="140"/>
      <c r="L4" s="140" t="s">
        <v>91</v>
      </c>
      <c r="M4" s="140"/>
      <c r="N4" s="140"/>
      <c r="O4" s="140"/>
      <c r="P4" s="140" t="s">
        <v>64</v>
      </c>
      <c r="Q4" s="140"/>
      <c r="R4" s="140"/>
      <c r="S4" s="140"/>
      <c r="T4" s="140" t="s">
        <v>64</v>
      </c>
      <c r="U4" s="140"/>
      <c r="V4" s="140"/>
      <c r="W4" s="140"/>
      <c r="X4" s="140" t="s">
        <v>92</v>
      </c>
      <c r="Y4" s="140"/>
      <c r="Z4" s="140"/>
      <c r="AA4" s="140"/>
      <c r="AB4" s="141" t="s">
        <v>107</v>
      </c>
    </row>
    <row r="5" spans="1:28" s="17" customFormat="1" ht="79.5" customHeight="1">
      <c r="A5" s="140"/>
      <c r="B5" s="140"/>
      <c r="C5" s="144"/>
      <c r="D5" s="79" t="s">
        <v>4</v>
      </c>
      <c r="E5" s="79" t="s">
        <v>5</v>
      </c>
      <c r="F5" s="79" t="s">
        <v>105</v>
      </c>
      <c r="G5" s="79" t="s">
        <v>65</v>
      </c>
      <c r="H5" s="79" t="s">
        <v>4</v>
      </c>
      <c r="I5" s="79" t="s">
        <v>5</v>
      </c>
      <c r="J5" s="79" t="s">
        <v>105</v>
      </c>
      <c r="K5" s="79" t="s">
        <v>65</v>
      </c>
      <c r="L5" s="79" t="s">
        <v>4</v>
      </c>
      <c r="M5" s="79" t="s">
        <v>5</v>
      </c>
      <c r="N5" s="79" t="s">
        <v>88</v>
      </c>
      <c r="O5" s="79" t="s">
        <v>65</v>
      </c>
      <c r="P5" s="85"/>
      <c r="Q5" s="85"/>
      <c r="R5" s="86" t="s">
        <v>66</v>
      </c>
      <c r="S5" s="86" t="s">
        <v>67</v>
      </c>
      <c r="T5" s="86" t="s">
        <v>68</v>
      </c>
      <c r="U5" s="85"/>
      <c r="V5" s="85"/>
      <c r="W5" s="85"/>
      <c r="X5" s="79" t="s">
        <v>4</v>
      </c>
      <c r="Y5" s="79" t="s">
        <v>5</v>
      </c>
      <c r="Z5" s="79" t="s">
        <v>88</v>
      </c>
      <c r="AA5" s="79" t="s">
        <v>65</v>
      </c>
      <c r="AB5" s="142"/>
    </row>
    <row r="6" spans="1:28" s="23" customFormat="1" ht="11.25" customHeight="1">
      <c r="A6" s="22">
        <v>1</v>
      </c>
      <c r="B6" s="22">
        <f>A6+1</f>
        <v>2</v>
      </c>
      <c r="C6" s="22">
        <f aca="true" t="shared" si="0" ref="C6:AB6">B6+1</f>
        <v>3</v>
      </c>
      <c r="D6" s="22">
        <f t="shared" si="0"/>
        <v>4</v>
      </c>
      <c r="E6" s="22">
        <f t="shared" si="0"/>
        <v>5</v>
      </c>
      <c r="F6" s="22">
        <f t="shared" si="0"/>
        <v>6</v>
      </c>
      <c r="G6" s="22">
        <f t="shared" si="0"/>
        <v>7</v>
      </c>
      <c r="H6" s="22">
        <f t="shared" si="0"/>
        <v>8</v>
      </c>
      <c r="I6" s="22">
        <f t="shared" si="0"/>
        <v>9</v>
      </c>
      <c r="J6" s="22">
        <f t="shared" si="0"/>
        <v>10</v>
      </c>
      <c r="K6" s="22">
        <f t="shared" si="0"/>
        <v>11</v>
      </c>
      <c r="L6" s="22">
        <f t="shared" si="0"/>
        <v>12</v>
      </c>
      <c r="M6" s="22">
        <f t="shared" si="0"/>
        <v>13</v>
      </c>
      <c r="N6" s="22">
        <f t="shared" si="0"/>
        <v>14</v>
      </c>
      <c r="O6" s="22">
        <f t="shared" si="0"/>
        <v>15</v>
      </c>
      <c r="P6" s="22">
        <f t="shared" si="0"/>
        <v>16</v>
      </c>
      <c r="Q6" s="22">
        <f t="shared" si="0"/>
        <v>17</v>
      </c>
      <c r="R6" s="22">
        <f t="shared" si="0"/>
        <v>18</v>
      </c>
      <c r="S6" s="22">
        <f t="shared" si="0"/>
        <v>19</v>
      </c>
      <c r="T6" s="22">
        <f t="shared" si="0"/>
        <v>20</v>
      </c>
      <c r="U6" s="22">
        <f t="shared" si="0"/>
        <v>21</v>
      </c>
      <c r="V6" s="22">
        <f t="shared" si="0"/>
        <v>22</v>
      </c>
      <c r="W6" s="22">
        <f t="shared" si="0"/>
        <v>23</v>
      </c>
      <c r="X6" s="22">
        <f t="shared" si="0"/>
        <v>24</v>
      </c>
      <c r="Y6" s="22">
        <f t="shared" si="0"/>
        <v>25</v>
      </c>
      <c r="Z6" s="22">
        <f t="shared" si="0"/>
        <v>26</v>
      </c>
      <c r="AA6" s="22">
        <f t="shared" si="0"/>
        <v>27</v>
      </c>
      <c r="AB6" s="22">
        <f t="shared" si="0"/>
        <v>28</v>
      </c>
    </row>
    <row r="7" spans="1:28" s="33" customFormat="1" ht="16.5" customHeight="1">
      <c r="A7" s="24" t="s">
        <v>69</v>
      </c>
      <c r="B7" s="50"/>
      <c r="C7" s="26"/>
      <c r="D7" s="51">
        <f aca="true" t="shared" si="1" ref="D7:O7">D9+D10+D11+D12+D16</f>
        <v>144298.14</v>
      </c>
      <c r="E7" s="51">
        <f t="shared" si="1"/>
        <v>0</v>
      </c>
      <c r="F7" s="51">
        <f t="shared" si="1"/>
        <v>2350000</v>
      </c>
      <c r="G7" s="51">
        <f t="shared" si="1"/>
        <v>2494298.14</v>
      </c>
      <c r="H7" s="51">
        <v>0</v>
      </c>
      <c r="I7" s="51">
        <f t="shared" si="1"/>
        <v>0</v>
      </c>
      <c r="J7" s="52">
        <f t="shared" si="1"/>
        <v>1687000</v>
      </c>
      <c r="K7" s="52">
        <f t="shared" si="1"/>
        <v>1725461.4</v>
      </c>
      <c r="L7" s="51">
        <f t="shared" si="1"/>
        <v>0</v>
      </c>
      <c r="M7" s="51">
        <f t="shared" si="1"/>
        <v>0</v>
      </c>
      <c r="N7" s="51">
        <f t="shared" si="1"/>
        <v>0</v>
      </c>
      <c r="O7" s="51">
        <f t="shared" si="1"/>
        <v>0</v>
      </c>
      <c r="P7" s="51">
        <f>K7+O7</f>
        <v>1725461.4</v>
      </c>
      <c r="Q7" s="51"/>
      <c r="R7" s="51">
        <f>R9+R10+R11+R12+R16</f>
        <v>809396.84</v>
      </c>
      <c r="S7" s="51">
        <f>S9+S10+S11+S12+S16</f>
        <v>260000</v>
      </c>
      <c r="T7" s="53">
        <f>S7+R7</f>
        <v>1069396.8399999999</v>
      </c>
      <c r="U7" s="51"/>
      <c r="V7" s="51"/>
      <c r="W7" s="51"/>
      <c r="X7" s="51">
        <f>X9+X10+X11+X12+X16</f>
        <v>0</v>
      </c>
      <c r="Y7" s="51">
        <f>Y9+Y10+Y11+Y12+Y16</f>
        <v>0</v>
      </c>
      <c r="Z7" s="51">
        <f>Z9+Z10+Z11+Z12+Z16</f>
        <v>0</v>
      </c>
      <c r="AA7" s="51">
        <f>AA9+AA10+AA11+AA12+AA16</f>
        <v>0</v>
      </c>
      <c r="AB7" s="52">
        <f>AA7+O7+K7+G7</f>
        <v>4219759.54</v>
      </c>
    </row>
    <row r="8" spans="1:28" s="33" customFormat="1" ht="15" customHeight="1">
      <c r="A8" s="34" t="s">
        <v>8</v>
      </c>
      <c r="B8" s="54"/>
      <c r="C8" s="55"/>
      <c r="D8" s="51"/>
      <c r="E8" s="51"/>
      <c r="F8" s="56"/>
      <c r="G8" s="51">
        <f aca="true" t="shared" si="2" ref="G8:G52">F8+E8+D8</f>
        <v>0</v>
      </c>
      <c r="H8" s="51"/>
      <c r="I8" s="51"/>
      <c r="J8" s="57"/>
      <c r="K8" s="52">
        <f>J8+I8+H8</f>
        <v>0</v>
      </c>
      <c r="L8" s="51"/>
      <c r="M8" s="51"/>
      <c r="N8" s="56"/>
      <c r="O8" s="51">
        <f>N8+M8+L8</f>
        <v>0</v>
      </c>
      <c r="P8" s="51">
        <f aca="true" t="shared" si="3" ref="P8:P52">K8+O8</f>
        <v>0</v>
      </c>
      <c r="Q8" s="51"/>
      <c r="R8" s="53"/>
      <c r="S8" s="53"/>
      <c r="T8" s="53"/>
      <c r="U8" s="51"/>
      <c r="V8" s="51"/>
      <c r="W8" s="51"/>
      <c r="X8" s="51"/>
      <c r="Y8" s="51"/>
      <c r="Z8" s="56"/>
      <c r="AA8" s="51">
        <f>Z8+Y8+X8</f>
        <v>0</v>
      </c>
      <c r="AB8" s="52">
        <f aca="true" t="shared" si="4" ref="AB8:AB52">AA8+O8+K8+G8</f>
        <v>0</v>
      </c>
    </row>
    <row r="9" spans="1:28" s="17" customFormat="1" ht="19.5" customHeight="1">
      <c r="A9" s="9" t="s">
        <v>70</v>
      </c>
      <c r="B9" s="31" t="s">
        <v>84</v>
      </c>
      <c r="C9" s="31">
        <v>120</v>
      </c>
      <c r="D9" s="51"/>
      <c r="E9" s="51"/>
      <c r="F9" s="56"/>
      <c r="G9" s="51">
        <f t="shared" si="2"/>
        <v>0</v>
      </c>
      <c r="H9" s="51"/>
      <c r="I9" s="51"/>
      <c r="J9" s="57"/>
      <c r="K9" s="52">
        <f>J9+I9+H9</f>
        <v>0</v>
      </c>
      <c r="L9" s="51"/>
      <c r="M9" s="51"/>
      <c r="N9" s="56"/>
      <c r="O9" s="51">
        <f>N9+M9+L9</f>
        <v>0</v>
      </c>
      <c r="P9" s="51">
        <f t="shared" si="3"/>
        <v>0</v>
      </c>
      <c r="Q9" s="56"/>
      <c r="R9" s="58"/>
      <c r="S9" s="58"/>
      <c r="T9" s="58"/>
      <c r="U9" s="56"/>
      <c r="V9" s="56"/>
      <c r="W9" s="56"/>
      <c r="X9" s="51"/>
      <c r="Y9" s="51"/>
      <c r="Z9" s="56"/>
      <c r="AA9" s="51">
        <f>Z9+Y9+X9</f>
        <v>0</v>
      </c>
      <c r="AB9" s="52">
        <f t="shared" si="4"/>
        <v>0</v>
      </c>
    </row>
    <row r="10" spans="1:28" s="17" customFormat="1" ht="30">
      <c r="A10" s="9" t="s">
        <v>71</v>
      </c>
      <c r="B10" s="31" t="s">
        <v>117</v>
      </c>
      <c r="C10" s="31" t="s">
        <v>117</v>
      </c>
      <c r="D10" s="51">
        <v>144298.14</v>
      </c>
      <c r="E10" s="51"/>
      <c r="F10" s="56">
        <v>2350000</v>
      </c>
      <c r="G10" s="51">
        <f>F10+E10+D10</f>
        <v>2494298.14</v>
      </c>
      <c r="H10" s="51">
        <v>38461.4</v>
      </c>
      <c r="I10" s="51"/>
      <c r="J10" s="57">
        <v>1687000</v>
      </c>
      <c r="K10" s="52">
        <f>J10+I10+H10</f>
        <v>1725461.4</v>
      </c>
      <c r="L10" s="51"/>
      <c r="M10" s="51"/>
      <c r="N10" s="56"/>
      <c r="O10" s="51">
        <f>N10+M10+L10</f>
        <v>0</v>
      </c>
      <c r="P10" s="51">
        <f t="shared" si="3"/>
        <v>1725461.4</v>
      </c>
      <c r="Q10" s="56"/>
      <c r="R10" s="58"/>
      <c r="S10" s="58"/>
      <c r="T10" s="58"/>
      <c r="U10" s="56"/>
      <c r="V10" s="56"/>
      <c r="W10" s="56"/>
      <c r="X10" s="51"/>
      <c r="Y10" s="51"/>
      <c r="Z10" s="56"/>
      <c r="AA10" s="51">
        <f>Z10+Y10+X10</f>
        <v>0</v>
      </c>
      <c r="AB10" s="52">
        <f t="shared" si="4"/>
        <v>4219759.54</v>
      </c>
    </row>
    <row r="11" spans="1:28" s="17" customFormat="1" ht="45">
      <c r="A11" s="9" t="s">
        <v>72</v>
      </c>
      <c r="B11" s="31" t="s">
        <v>85</v>
      </c>
      <c r="C11" s="31">
        <v>140</v>
      </c>
      <c r="D11" s="56"/>
      <c r="E11" s="56"/>
      <c r="F11" s="56"/>
      <c r="G11" s="51">
        <f t="shared" si="2"/>
        <v>0</v>
      </c>
      <c r="H11" s="56"/>
      <c r="I11" s="56"/>
      <c r="J11" s="57"/>
      <c r="K11" s="52">
        <f>J11+I11+H11</f>
        <v>0</v>
      </c>
      <c r="L11" s="56"/>
      <c r="M11" s="56"/>
      <c r="N11" s="56"/>
      <c r="O11" s="51">
        <f>N11+M11+L11</f>
        <v>0</v>
      </c>
      <c r="P11" s="51">
        <f t="shared" si="3"/>
        <v>0</v>
      </c>
      <c r="Q11" s="56"/>
      <c r="R11" s="58"/>
      <c r="S11" s="58"/>
      <c r="T11" s="58"/>
      <c r="U11" s="56"/>
      <c r="V11" s="56"/>
      <c r="W11" s="56"/>
      <c r="X11" s="56"/>
      <c r="Y11" s="56"/>
      <c r="Z11" s="56"/>
      <c r="AA11" s="51">
        <f>Z11+Y11+X11</f>
        <v>0</v>
      </c>
      <c r="AB11" s="52">
        <f t="shared" si="4"/>
        <v>0</v>
      </c>
    </row>
    <row r="12" spans="1:28" s="17" customFormat="1" ht="30">
      <c r="A12" s="9" t="s">
        <v>73</v>
      </c>
      <c r="B12" s="10"/>
      <c r="C12" s="11" t="s">
        <v>74</v>
      </c>
      <c r="D12" s="56">
        <f aca="true" t="shared" si="5" ref="D12:O12">D14+D15</f>
        <v>0</v>
      </c>
      <c r="E12" s="56">
        <f t="shared" si="5"/>
        <v>0</v>
      </c>
      <c r="F12" s="56">
        <f t="shared" si="5"/>
        <v>0</v>
      </c>
      <c r="G12" s="56">
        <f t="shared" si="5"/>
        <v>0</v>
      </c>
      <c r="H12" s="56">
        <f t="shared" si="5"/>
        <v>0</v>
      </c>
      <c r="I12" s="56">
        <f t="shared" si="5"/>
        <v>0</v>
      </c>
      <c r="J12" s="57">
        <f t="shared" si="5"/>
        <v>0</v>
      </c>
      <c r="K12" s="57">
        <f t="shared" si="5"/>
        <v>0</v>
      </c>
      <c r="L12" s="56">
        <f t="shared" si="5"/>
        <v>0</v>
      </c>
      <c r="M12" s="56">
        <f t="shared" si="5"/>
        <v>0</v>
      </c>
      <c r="N12" s="56">
        <f t="shared" si="5"/>
        <v>0</v>
      </c>
      <c r="O12" s="56">
        <f t="shared" si="5"/>
        <v>0</v>
      </c>
      <c r="P12" s="51">
        <f t="shared" si="3"/>
        <v>0</v>
      </c>
      <c r="Q12" s="56"/>
      <c r="R12" s="58"/>
      <c r="S12" s="58"/>
      <c r="T12" s="58"/>
      <c r="U12" s="56"/>
      <c r="V12" s="56"/>
      <c r="W12" s="56"/>
      <c r="X12" s="56">
        <f>X14+X15</f>
        <v>0</v>
      </c>
      <c r="Y12" s="56">
        <f>Y14+Y15</f>
        <v>0</v>
      </c>
      <c r="Z12" s="56">
        <f>Z14+Z15</f>
        <v>0</v>
      </c>
      <c r="AA12" s="56">
        <f>AA14+AA15</f>
        <v>0</v>
      </c>
      <c r="AB12" s="52">
        <f t="shared" si="4"/>
        <v>0</v>
      </c>
    </row>
    <row r="13" spans="1:28" s="62" customFormat="1" ht="13.5" customHeight="1">
      <c r="A13" s="12" t="s">
        <v>8</v>
      </c>
      <c r="B13" s="13"/>
      <c r="C13" s="14"/>
      <c r="D13" s="59"/>
      <c r="E13" s="59"/>
      <c r="F13" s="59"/>
      <c r="G13" s="51">
        <f t="shared" si="2"/>
        <v>0</v>
      </c>
      <c r="H13" s="59"/>
      <c r="I13" s="59"/>
      <c r="J13" s="60"/>
      <c r="K13" s="52">
        <f>J13+I13+H13</f>
        <v>0</v>
      </c>
      <c r="L13" s="59"/>
      <c r="M13" s="59"/>
      <c r="N13" s="59"/>
      <c r="O13" s="51">
        <f>N13+M13+L13</f>
        <v>0</v>
      </c>
      <c r="P13" s="51">
        <f t="shared" si="3"/>
        <v>0</v>
      </c>
      <c r="Q13" s="59"/>
      <c r="R13" s="61"/>
      <c r="S13" s="61"/>
      <c r="T13" s="61"/>
      <c r="U13" s="59"/>
      <c r="V13" s="59"/>
      <c r="W13" s="59"/>
      <c r="X13" s="59"/>
      <c r="Y13" s="59"/>
      <c r="Z13" s="59"/>
      <c r="AA13" s="51">
        <f>Z13+Y13+X13</f>
        <v>0</v>
      </c>
      <c r="AB13" s="52">
        <f t="shared" si="4"/>
        <v>0</v>
      </c>
    </row>
    <row r="14" spans="1:28" s="62" customFormat="1" ht="30">
      <c r="A14" s="12" t="s">
        <v>75</v>
      </c>
      <c r="B14" s="31" t="s">
        <v>86</v>
      </c>
      <c r="C14" s="31">
        <v>410</v>
      </c>
      <c r="D14" s="59"/>
      <c r="E14" s="59"/>
      <c r="F14" s="59"/>
      <c r="G14" s="51">
        <f t="shared" si="2"/>
        <v>0</v>
      </c>
      <c r="H14" s="59"/>
      <c r="I14" s="59"/>
      <c r="J14" s="60"/>
      <c r="K14" s="52">
        <f>J14+I14+H14</f>
        <v>0</v>
      </c>
      <c r="L14" s="59"/>
      <c r="M14" s="59"/>
      <c r="N14" s="59"/>
      <c r="O14" s="51">
        <f>N14+M14+L14</f>
        <v>0</v>
      </c>
      <c r="P14" s="51">
        <f t="shared" si="3"/>
        <v>0</v>
      </c>
      <c r="Q14" s="59"/>
      <c r="R14" s="61"/>
      <c r="S14" s="61"/>
      <c r="T14" s="61"/>
      <c r="U14" s="59"/>
      <c r="V14" s="59"/>
      <c r="W14" s="59"/>
      <c r="X14" s="59"/>
      <c r="Y14" s="59"/>
      <c r="Z14" s="59"/>
      <c r="AA14" s="51">
        <f>Z14+Y14+X14</f>
        <v>0</v>
      </c>
      <c r="AB14" s="52">
        <f t="shared" si="4"/>
        <v>0</v>
      </c>
    </row>
    <row r="15" spans="1:28" s="62" customFormat="1" ht="30">
      <c r="A15" s="12" t="s">
        <v>76</v>
      </c>
      <c r="B15" s="31" t="s">
        <v>87</v>
      </c>
      <c r="C15" s="31">
        <v>440</v>
      </c>
      <c r="D15" s="59"/>
      <c r="E15" s="59"/>
      <c r="F15" s="59"/>
      <c r="G15" s="51">
        <f t="shared" si="2"/>
        <v>0</v>
      </c>
      <c r="H15" s="59"/>
      <c r="I15" s="59"/>
      <c r="J15" s="60"/>
      <c r="K15" s="52">
        <f>J15+I15+H15</f>
        <v>0</v>
      </c>
      <c r="L15" s="59"/>
      <c r="M15" s="59"/>
      <c r="N15" s="59"/>
      <c r="O15" s="51">
        <f>N15+M15+L15</f>
        <v>0</v>
      </c>
      <c r="P15" s="51">
        <f t="shared" si="3"/>
        <v>0</v>
      </c>
      <c r="Q15" s="59"/>
      <c r="R15" s="61"/>
      <c r="S15" s="61"/>
      <c r="T15" s="61"/>
      <c r="U15" s="59"/>
      <c r="V15" s="59"/>
      <c r="W15" s="59"/>
      <c r="X15" s="59"/>
      <c r="Y15" s="59"/>
      <c r="Z15" s="59"/>
      <c r="AA15" s="51">
        <f>Z15+Y15+X15</f>
        <v>0</v>
      </c>
      <c r="AB15" s="52">
        <f t="shared" si="4"/>
        <v>0</v>
      </c>
    </row>
    <row r="16" spans="1:28" s="17" customFormat="1" ht="16.5" customHeight="1">
      <c r="A16" s="9" t="s">
        <v>77</v>
      </c>
      <c r="B16" s="31" t="s">
        <v>10</v>
      </c>
      <c r="C16" s="31">
        <v>180</v>
      </c>
      <c r="D16" s="56"/>
      <c r="E16" s="56"/>
      <c r="F16" s="56"/>
      <c r="G16" s="51">
        <f t="shared" si="2"/>
        <v>0</v>
      </c>
      <c r="H16" s="56"/>
      <c r="I16" s="56"/>
      <c r="J16" s="57"/>
      <c r="K16" s="52">
        <f>J16+I16+H16</f>
        <v>0</v>
      </c>
      <c r="L16" s="56"/>
      <c r="M16" s="56"/>
      <c r="N16" s="56"/>
      <c r="O16" s="51">
        <f>N16+M16+L16</f>
        <v>0</v>
      </c>
      <c r="P16" s="51">
        <f t="shared" si="3"/>
        <v>0</v>
      </c>
      <c r="Q16" s="56"/>
      <c r="R16" s="63">
        <f>656651.84+2000+8515-1704+125664+18270</f>
        <v>809396.84</v>
      </c>
      <c r="S16" s="63">
        <f>157700+102300</f>
        <v>260000</v>
      </c>
      <c r="T16" s="53">
        <f aca="true" t="shared" si="6" ref="T16:T52">S16+R16</f>
        <v>1069396.8399999999</v>
      </c>
      <c r="U16" s="56">
        <f>R7-R17</f>
        <v>0</v>
      </c>
      <c r="V16" s="56"/>
      <c r="W16" s="56"/>
      <c r="X16" s="56"/>
      <c r="Y16" s="56"/>
      <c r="Z16" s="56"/>
      <c r="AA16" s="51">
        <f>Z16+Y16+X16</f>
        <v>0</v>
      </c>
      <c r="AB16" s="52">
        <f t="shared" si="4"/>
        <v>0</v>
      </c>
    </row>
    <row r="17" spans="1:28" s="33" customFormat="1" ht="15.75" customHeight="1">
      <c r="A17" s="5" t="s">
        <v>11</v>
      </c>
      <c r="B17" s="15"/>
      <c r="C17" s="26"/>
      <c r="D17" s="51">
        <v>0</v>
      </c>
      <c r="E17" s="51">
        <f aca="true" t="shared" si="7" ref="E17:AA17">E19+E20+E21+E22+E23+E26+E31+E32+E35+E39+E40+E45+E48+E38</f>
        <v>0</v>
      </c>
      <c r="F17" s="51">
        <f>F19+F20+F21+F22+F23+F26+F31+F32+F35+F39+F40+F45+F48+F38</f>
        <v>2350000</v>
      </c>
      <c r="G17" s="51">
        <f>G19+G20+G21+G22+G23+G26+G31+G32+G35+G39+G40+G45+G48+G38</f>
        <v>2494298.14</v>
      </c>
      <c r="H17" s="51">
        <f t="shared" si="7"/>
        <v>38461.4</v>
      </c>
      <c r="I17" s="51">
        <f t="shared" si="7"/>
        <v>0</v>
      </c>
      <c r="J17" s="51">
        <f t="shared" si="7"/>
        <v>1687000</v>
      </c>
      <c r="K17" s="51">
        <f>K19+K20+K21+K22+K23+K26+K31+K32+K35+K39+K40+K45+K48+K38</f>
        <v>1725461.4</v>
      </c>
      <c r="L17" s="51">
        <f t="shared" si="7"/>
        <v>0</v>
      </c>
      <c r="M17" s="51">
        <f t="shared" si="7"/>
        <v>0</v>
      </c>
      <c r="N17" s="51">
        <f t="shared" si="7"/>
        <v>0</v>
      </c>
      <c r="O17" s="51">
        <f t="shared" si="7"/>
        <v>0</v>
      </c>
      <c r="P17" s="51">
        <f t="shared" si="7"/>
        <v>1717461.4</v>
      </c>
      <c r="Q17" s="51">
        <f t="shared" si="7"/>
        <v>0</v>
      </c>
      <c r="R17" s="51">
        <f t="shared" si="7"/>
        <v>809396.8400000001</v>
      </c>
      <c r="S17" s="51">
        <f t="shared" si="7"/>
        <v>260000</v>
      </c>
      <c r="T17" s="51">
        <f t="shared" si="7"/>
        <v>1069396.84</v>
      </c>
      <c r="U17" s="51">
        <f t="shared" si="7"/>
        <v>0</v>
      </c>
      <c r="V17" s="51">
        <f t="shared" si="7"/>
        <v>0</v>
      </c>
      <c r="W17" s="51">
        <f t="shared" si="7"/>
        <v>0</v>
      </c>
      <c r="X17" s="51">
        <f t="shared" si="7"/>
        <v>0</v>
      </c>
      <c r="Y17" s="51">
        <f t="shared" si="7"/>
        <v>0</v>
      </c>
      <c r="Z17" s="51">
        <f t="shared" si="7"/>
        <v>0</v>
      </c>
      <c r="AA17" s="51">
        <f t="shared" si="7"/>
        <v>0</v>
      </c>
      <c r="AB17" s="52">
        <f>AA17+O17+K17+G17</f>
        <v>4219759.54</v>
      </c>
    </row>
    <row r="18" spans="1:28" s="23" customFormat="1" ht="19.5" customHeight="1">
      <c r="A18" s="34" t="s">
        <v>8</v>
      </c>
      <c r="B18" s="22"/>
      <c r="C18" s="22"/>
      <c r="D18" s="56"/>
      <c r="E18" s="56"/>
      <c r="F18" s="56"/>
      <c r="G18" s="51">
        <f t="shared" si="2"/>
        <v>0</v>
      </c>
      <c r="H18" s="56"/>
      <c r="I18" s="56"/>
      <c r="J18" s="57"/>
      <c r="K18" s="52">
        <f>J18+I18+H18</f>
        <v>0</v>
      </c>
      <c r="L18" s="56"/>
      <c r="M18" s="56"/>
      <c r="N18" s="56"/>
      <c r="O18" s="51">
        <f>N18+M18+L18</f>
        <v>0</v>
      </c>
      <c r="P18" s="51">
        <f t="shared" si="3"/>
        <v>0</v>
      </c>
      <c r="Q18" s="64"/>
      <c r="R18" s="65"/>
      <c r="S18" s="65"/>
      <c r="T18" s="53">
        <f t="shared" si="6"/>
        <v>0</v>
      </c>
      <c r="U18" s="64"/>
      <c r="V18" s="64"/>
      <c r="W18" s="64"/>
      <c r="X18" s="56"/>
      <c r="Y18" s="56"/>
      <c r="Z18" s="56"/>
      <c r="AA18" s="51">
        <f>Z18+Y18+X18</f>
        <v>0</v>
      </c>
      <c r="AB18" s="52">
        <f t="shared" si="4"/>
        <v>0</v>
      </c>
    </row>
    <row r="19" spans="1:28" s="17" customFormat="1" ht="16.5" customHeight="1">
      <c r="A19" s="37" t="s">
        <v>12</v>
      </c>
      <c r="B19" s="31" t="s">
        <v>79</v>
      </c>
      <c r="C19" s="31">
        <v>211</v>
      </c>
      <c r="D19" s="56"/>
      <c r="E19" s="56"/>
      <c r="F19" s="56">
        <v>120000</v>
      </c>
      <c r="G19" s="51">
        <f t="shared" si="2"/>
        <v>120000</v>
      </c>
      <c r="H19" s="56"/>
      <c r="I19" s="56"/>
      <c r="J19" s="57">
        <v>600000</v>
      </c>
      <c r="K19" s="52">
        <f>J19+I19+H19</f>
        <v>600000</v>
      </c>
      <c r="L19" s="56"/>
      <c r="M19" s="56"/>
      <c r="N19" s="56"/>
      <c r="O19" s="51">
        <f>N19+M19+L19</f>
        <v>0</v>
      </c>
      <c r="P19" s="51">
        <f t="shared" si="3"/>
        <v>600000</v>
      </c>
      <c r="Q19" s="56"/>
      <c r="R19" s="58">
        <f>422400-7215.05</f>
        <v>415184.95</v>
      </c>
      <c r="S19" s="58"/>
      <c r="T19" s="53">
        <f t="shared" si="6"/>
        <v>415184.95</v>
      </c>
      <c r="U19" s="56"/>
      <c r="V19" s="56"/>
      <c r="W19" s="56"/>
      <c r="X19" s="56"/>
      <c r="Y19" s="56"/>
      <c r="Z19" s="56"/>
      <c r="AA19" s="51">
        <f>Z19+Y19+X19</f>
        <v>0</v>
      </c>
      <c r="AB19" s="52">
        <f t="shared" si="4"/>
        <v>720000</v>
      </c>
    </row>
    <row r="20" spans="1:28" s="17" customFormat="1" ht="18.75" customHeight="1">
      <c r="A20" s="37" t="s">
        <v>13</v>
      </c>
      <c r="B20" s="31" t="s">
        <v>80</v>
      </c>
      <c r="C20" s="31">
        <v>212</v>
      </c>
      <c r="D20" s="56"/>
      <c r="E20" s="56"/>
      <c r="F20" s="56"/>
      <c r="G20" s="51">
        <f t="shared" si="2"/>
        <v>0</v>
      </c>
      <c r="H20" s="56"/>
      <c r="I20" s="56"/>
      <c r="J20" s="57">
        <v>40000</v>
      </c>
      <c r="K20" s="52">
        <f>J20+I20+H20</f>
        <v>40000</v>
      </c>
      <c r="L20" s="56"/>
      <c r="M20" s="56"/>
      <c r="N20" s="56"/>
      <c r="O20" s="51">
        <f>N20+M20+L20</f>
        <v>0</v>
      </c>
      <c r="P20" s="51">
        <f t="shared" si="3"/>
        <v>40000</v>
      </c>
      <c r="Q20" s="56"/>
      <c r="R20" s="58">
        <v>7000</v>
      </c>
      <c r="S20" s="58"/>
      <c r="T20" s="53">
        <f t="shared" si="6"/>
        <v>7000</v>
      </c>
      <c r="U20" s="56"/>
      <c r="V20" s="56"/>
      <c r="W20" s="56"/>
      <c r="X20" s="56"/>
      <c r="Y20" s="56"/>
      <c r="Z20" s="56"/>
      <c r="AA20" s="51">
        <f>Z20+Y20+X20</f>
        <v>0</v>
      </c>
      <c r="AB20" s="52">
        <f t="shared" si="4"/>
        <v>40000</v>
      </c>
    </row>
    <row r="21" spans="1:28" s="17" customFormat="1" ht="30">
      <c r="A21" s="37" t="s">
        <v>14</v>
      </c>
      <c r="B21" s="31" t="s">
        <v>81</v>
      </c>
      <c r="C21" s="31">
        <v>213</v>
      </c>
      <c r="D21" s="56"/>
      <c r="E21" s="56"/>
      <c r="F21" s="56">
        <v>36240</v>
      </c>
      <c r="G21" s="51">
        <f t="shared" si="2"/>
        <v>36240</v>
      </c>
      <c r="H21" s="56"/>
      <c r="I21" s="56"/>
      <c r="J21" s="57">
        <v>172140</v>
      </c>
      <c r="K21" s="52">
        <f>J21+I21+H21</f>
        <v>172140</v>
      </c>
      <c r="L21" s="56"/>
      <c r="M21" s="56"/>
      <c r="N21" s="56"/>
      <c r="O21" s="51">
        <f>N21+M21+L21</f>
        <v>0</v>
      </c>
      <c r="P21" s="51">
        <f t="shared" si="3"/>
        <v>172140</v>
      </c>
      <c r="Q21" s="56"/>
      <c r="R21" s="58">
        <f>127564.8-2178.96</f>
        <v>125385.84</v>
      </c>
      <c r="S21" s="58"/>
      <c r="T21" s="53">
        <f t="shared" si="6"/>
        <v>125385.84</v>
      </c>
      <c r="U21" s="56"/>
      <c r="V21" s="56"/>
      <c r="W21" s="56"/>
      <c r="X21" s="56"/>
      <c r="Y21" s="56"/>
      <c r="Z21" s="56"/>
      <c r="AA21" s="51">
        <f>Z21+Y21+X21</f>
        <v>0</v>
      </c>
      <c r="AB21" s="52">
        <f t="shared" si="4"/>
        <v>208380</v>
      </c>
    </row>
    <row r="22" spans="1:28" s="17" customFormat="1" ht="15">
      <c r="A22" s="40" t="s">
        <v>15</v>
      </c>
      <c r="B22" s="31" t="s">
        <v>42</v>
      </c>
      <c r="C22" s="31">
        <v>221</v>
      </c>
      <c r="D22" s="56"/>
      <c r="E22" s="56"/>
      <c r="F22" s="56">
        <v>24000</v>
      </c>
      <c r="G22" s="51">
        <f t="shared" si="2"/>
        <v>24000</v>
      </c>
      <c r="H22" s="56">
        <v>0</v>
      </c>
      <c r="I22" s="56"/>
      <c r="J22" s="57">
        <v>9600</v>
      </c>
      <c r="K22" s="52">
        <f>J22+I22+H22</f>
        <v>9600</v>
      </c>
      <c r="L22" s="56"/>
      <c r="M22" s="56"/>
      <c r="N22" s="56"/>
      <c r="O22" s="51">
        <f>N22+M22+L22</f>
        <v>0</v>
      </c>
      <c r="P22" s="51">
        <f t="shared" si="3"/>
        <v>9600</v>
      </c>
      <c r="Q22" s="56"/>
      <c r="R22" s="58"/>
      <c r="S22" s="58"/>
      <c r="T22" s="53">
        <f t="shared" si="6"/>
        <v>0</v>
      </c>
      <c r="U22" s="56"/>
      <c r="V22" s="56"/>
      <c r="W22" s="56"/>
      <c r="X22" s="56"/>
      <c r="Y22" s="56"/>
      <c r="Z22" s="56"/>
      <c r="AA22" s="51">
        <f>Z22+Y22+X22</f>
        <v>0</v>
      </c>
      <c r="AB22" s="52">
        <f t="shared" si="4"/>
        <v>33600</v>
      </c>
    </row>
    <row r="23" spans="1:28" s="70" customFormat="1" ht="15.75" customHeight="1">
      <c r="A23" s="81" t="s">
        <v>16</v>
      </c>
      <c r="B23" s="66"/>
      <c r="C23" s="78">
        <v>222</v>
      </c>
      <c r="D23" s="51">
        <f aca="true" t="shared" si="8" ref="D23:O23">D24+D25</f>
        <v>5000</v>
      </c>
      <c r="E23" s="51">
        <f t="shared" si="8"/>
        <v>0</v>
      </c>
      <c r="F23" s="51">
        <f t="shared" si="8"/>
        <v>0</v>
      </c>
      <c r="G23" s="51">
        <f t="shared" si="8"/>
        <v>5000</v>
      </c>
      <c r="H23" s="51">
        <f t="shared" si="8"/>
        <v>0</v>
      </c>
      <c r="I23" s="51">
        <f t="shared" si="8"/>
        <v>0</v>
      </c>
      <c r="J23" s="52">
        <f t="shared" si="8"/>
        <v>35286.42</v>
      </c>
      <c r="K23" s="52">
        <f t="shared" si="8"/>
        <v>35286.42</v>
      </c>
      <c r="L23" s="51">
        <f t="shared" si="8"/>
        <v>0</v>
      </c>
      <c r="M23" s="51">
        <f t="shared" si="8"/>
        <v>0</v>
      </c>
      <c r="N23" s="51">
        <f t="shared" si="8"/>
        <v>0</v>
      </c>
      <c r="O23" s="51">
        <f t="shared" si="8"/>
        <v>0</v>
      </c>
      <c r="P23" s="51">
        <f t="shared" si="3"/>
        <v>35286.42</v>
      </c>
      <c r="Q23" s="82"/>
      <c r="R23" s="82">
        <f>R24+R25</f>
        <v>6817.6</v>
      </c>
      <c r="S23" s="82">
        <f>S24+S25</f>
        <v>10000</v>
      </c>
      <c r="T23" s="82">
        <f>T24+T25</f>
        <v>16817.6</v>
      </c>
      <c r="U23" s="82"/>
      <c r="V23" s="82"/>
      <c r="W23" s="82"/>
      <c r="X23" s="51">
        <f>X24+X25</f>
        <v>0</v>
      </c>
      <c r="Y23" s="51">
        <f>Y24+Y25</f>
        <v>0</v>
      </c>
      <c r="Z23" s="51">
        <f>Z24+Z25</f>
        <v>0</v>
      </c>
      <c r="AA23" s="51">
        <f>AA24+AA25</f>
        <v>0</v>
      </c>
      <c r="AB23" s="52">
        <f t="shared" si="4"/>
        <v>40286.42</v>
      </c>
    </row>
    <row r="24" spans="1:28" s="17" customFormat="1" ht="14.25" customHeight="1">
      <c r="A24" s="40" t="s">
        <v>17</v>
      </c>
      <c r="B24" s="31" t="s">
        <v>42</v>
      </c>
      <c r="C24" s="31" t="s">
        <v>18</v>
      </c>
      <c r="D24" s="56">
        <v>5000</v>
      </c>
      <c r="E24" s="56"/>
      <c r="F24" s="56"/>
      <c r="G24" s="51">
        <f t="shared" si="2"/>
        <v>5000</v>
      </c>
      <c r="H24" s="56"/>
      <c r="I24" s="56"/>
      <c r="J24" s="57"/>
      <c r="K24" s="52">
        <f>J24+I24+H24</f>
        <v>0</v>
      </c>
      <c r="L24" s="56"/>
      <c r="M24" s="56"/>
      <c r="N24" s="56"/>
      <c r="O24" s="51">
        <f>N24+M24+L24</f>
        <v>0</v>
      </c>
      <c r="P24" s="51">
        <f t="shared" si="3"/>
        <v>0</v>
      </c>
      <c r="Q24" s="56"/>
      <c r="R24" s="58">
        <f>6817.6</f>
        <v>6817.6</v>
      </c>
      <c r="S24" s="58">
        <v>10000</v>
      </c>
      <c r="T24" s="53">
        <f t="shared" si="6"/>
        <v>16817.6</v>
      </c>
      <c r="U24" s="56"/>
      <c r="V24" s="56"/>
      <c r="W24" s="56"/>
      <c r="X24" s="56"/>
      <c r="Y24" s="56"/>
      <c r="Z24" s="56"/>
      <c r="AA24" s="51">
        <f>Z24+Y24+X24</f>
        <v>0</v>
      </c>
      <c r="AB24" s="52">
        <f t="shared" si="4"/>
        <v>5000</v>
      </c>
    </row>
    <row r="25" spans="1:28" s="17" customFormat="1" ht="45">
      <c r="A25" s="40" t="s">
        <v>19</v>
      </c>
      <c r="B25" s="31" t="s">
        <v>42</v>
      </c>
      <c r="C25" s="31" t="s">
        <v>20</v>
      </c>
      <c r="D25" s="56"/>
      <c r="E25" s="56"/>
      <c r="F25" s="56"/>
      <c r="G25" s="51">
        <f t="shared" si="2"/>
        <v>0</v>
      </c>
      <c r="H25" s="56"/>
      <c r="I25" s="56"/>
      <c r="J25" s="57">
        <v>35286.42</v>
      </c>
      <c r="K25" s="52">
        <f>J25+I25+H25</f>
        <v>35286.42</v>
      </c>
      <c r="L25" s="56"/>
      <c r="M25" s="56"/>
      <c r="N25" s="56"/>
      <c r="O25" s="51">
        <f>N25+M25+L25</f>
        <v>0</v>
      </c>
      <c r="P25" s="51">
        <f t="shared" si="3"/>
        <v>35286.42</v>
      </c>
      <c r="Q25" s="56"/>
      <c r="R25" s="58"/>
      <c r="S25" s="58"/>
      <c r="T25" s="53">
        <f t="shared" si="6"/>
        <v>0</v>
      </c>
      <c r="U25" s="56"/>
      <c r="V25" s="56"/>
      <c r="W25" s="56"/>
      <c r="X25" s="56"/>
      <c r="Y25" s="56"/>
      <c r="Z25" s="56"/>
      <c r="AA25" s="51">
        <f>Z25+Y25+X25</f>
        <v>0</v>
      </c>
      <c r="AB25" s="52">
        <f t="shared" si="4"/>
        <v>35286.42</v>
      </c>
    </row>
    <row r="26" spans="1:28" s="70" customFormat="1" ht="28.5">
      <c r="A26" s="81" t="s">
        <v>21</v>
      </c>
      <c r="B26" s="31"/>
      <c r="C26" s="78">
        <v>223</v>
      </c>
      <c r="D26" s="51">
        <v>0</v>
      </c>
      <c r="E26" s="51">
        <f aca="true" t="shared" si="9" ref="E26:O26">E27+E28+E29+E30</f>
        <v>0</v>
      </c>
      <c r="F26" s="51">
        <f t="shared" si="9"/>
        <v>243364</v>
      </c>
      <c r="G26" s="51">
        <f t="shared" si="9"/>
        <v>243364</v>
      </c>
      <c r="H26" s="51">
        <f t="shared" si="9"/>
        <v>0</v>
      </c>
      <c r="I26" s="51">
        <f t="shared" si="9"/>
        <v>0</v>
      </c>
      <c r="J26" s="52">
        <f t="shared" si="9"/>
        <v>5400</v>
      </c>
      <c r="K26" s="52">
        <f t="shared" si="9"/>
        <v>5400</v>
      </c>
      <c r="L26" s="51">
        <f t="shared" si="9"/>
        <v>0</v>
      </c>
      <c r="M26" s="51">
        <f t="shared" si="9"/>
        <v>0</v>
      </c>
      <c r="N26" s="51">
        <f t="shared" si="9"/>
        <v>0</v>
      </c>
      <c r="O26" s="51">
        <f t="shared" si="9"/>
        <v>0</v>
      </c>
      <c r="P26" s="51">
        <f t="shared" si="3"/>
        <v>5400</v>
      </c>
      <c r="Q26" s="82"/>
      <c r="R26" s="82">
        <f>R27+R28+R29+R30</f>
        <v>0</v>
      </c>
      <c r="S26" s="82">
        <f>S27+S28+S29+S30</f>
        <v>0</v>
      </c>
      <c r="T26" s="82">
        <f>T27+T28+T29+T30</f>
        <v>0</v>
      </c>
      <c r="U26" s="82"/>
      <c r="V26" s="82"/>
      <c r="W26" s="82"/>
      <c r="X26" s="51">
        <f>X27+X28+X29+X30</f>
        <v>0</v>
      </c>
      <c r="Y26" s="51">
        <f>Y27+Y28+Y29+Y30</f>
        <v>0</v>
      </c>
      <c r="Z26" s="51">
        <f>Z27+Z28+Z29+Z30</f>
        <v>0</v>
      </c>
      <c r="AA26" s="51">
        <f>AA27+AA28+AA29+AA30</f>
        <v>0</v>
      </c>
      <c r="AB26" s="52">
        <f t="shared" si="4"/>
        <v>248764</v>
      </c>
    </row>
    <row r="27" spans="1:28" s="17" customFormat="1" ht="19.5" customHeight="1">
      <c r="A27" s="40" t="s">
        <v>22</v>
      </c>
      <c r="B27" s="31" t="s">
        <v>42</v>
      </c>
      <c r="C27" s="31" t="s">
        <v>23</v>
      </c>
      <c r="D27" s="56"/>
      <c r="E27" s="56"/>
      <c r="F27" s="56"/>
      <c r="G27" s="51">
        <f t="shared" si="2"/>
        <v>0</v>
      </c>
      <c r="H27" s="56"/>
      <c r="I27" s="56"/>
      <c r="J27" s="57">
        <v>5400</v>
      </c>
      <c r="K27" s="52">
        <f>J27+I27+H27</f>
        <v>5400</v>
      </c>
      <c r="L27" s="56"/>
      <c r="M27" s="56"/>
      <c r="N27" s="56"/>
      <c r="O27" s="51">
        <f>N27+M27+L27</f>
        <v>0</v>
      </c>
      <c r="P27" s="51">
        <f t="shared" si="3"/>
        <v>5400</v>
      </c>
      <c r="Q27" s="56"/>
      <c r="R27" s="58"/>
      <c r="S27" s="58"/>
      <c r="T27" s="53">
        <f t="shared" si="6"/>
        <v>0</v>
      </c>
      <c r="U27" s="56"/>
      <c r="V27" s="56"/>
      <c r="W27" s="56"/>
      <c r="X27" s="56"/>
      <c r="Y27" s="56"/>
      <c r="Z27" s="56"/>
      <c r="AA27" s="51">
        <f>Z27+Y27+X27</f>
        <v>0</v>
      </c>
      <c r="AB27" s="52">
        <f t="shared" si="4"/>
        <v>5400</v>
      </c>
    </row>
    <row r="28" spans="1:28" s="17" customFormat="1" ht="30">
      <c r="A28" s="40" t="s">
        <v>24</v>
      </c>
      <c r="B28" s="31" t="s">
        <v>42</v>
      </c>
      <c r="C28" s="31" t="s">
        <v>25</v>
      </c>
      <c r="D28" s="56"/>
      <c r="E28" s="56"/>
      <c r="F28" s="56"/>
      <c r="G28" s="51">
        <f t="shared" si="2"/>
        <v>0</v>
      </c>
      <c r="H28" s="56"/>
      <c r="I28" s="56"/>
      <c r="J28" s="57"/>
      <c r="K28" s="52">
        <f>J28+I28+H28</f>
        <v>0</v>
      </c>
      <c r="L28" s="56"/>
      <c r="M28" s="56"/>
      <c r="N28" s="56"/>
      <c r="O28" s="51">
        <f>N28+M28+L28</f>
        <v>0</v>
      </c>
      <c r="P28" s="51">
        <f t="shared" si="3"/>
        <v>0</v>
      </c>
      <c r="Q28" s="56"/>
      <c r="R28" s="58"/>
      <c r="S28" s="58"/>
      <c r="T28" s="53">
        <f t="shared" si="6"/>
        <v>0</v>
      </c>
      <c r="U28" s="56"/>
      <c r="V28" s="56"/>
      <c r="W28" s="56"/>
      <c r="X28" s="56"/>
      <c r="Y28" s="56"/>
      <c r="Z28" s="56"/>
      <c r="AA28" s="51">
        <f>Z28+Y28+X28</f>
        <v>0</v>
      </c>
      <c r="AB28" s="52">
        <f t="shared" si="4"/>
        <v>0</v>
      </c>
    </row>
    <row r="29" spans="1:28" s="17" customFormat="1" ht="30">
      <c r="A29" s="40" t="s">
        <v>26</v>
      </c>
      <c r="B29" s="31" t="s">
        <v>42</v>
      </c>
      <c r="C29" s="31" t="s">
        <v>27</v>
      </c>
      <c r="D29" s="56"/>
      <c r="E29" s="56"/>
      <c r="F29" s="56">
        <v>232564</v>
      </c>
      <c r="G29" s="51">
        <f t="shared" si="2"/>
        <v>232564</v>
      </c>
      <c r="H29" s="56"/>
      <c r="I29" s="56"/>
      <c r="J29" s="57"/>
      <c r="K29" s="52">
        <f>J29+I29+H29</f>
        <v>0</v>
      </c>
      <c r="L29" s="56"/>
      <c r="M29" s="56"/>
      <c r="N29" s="56"/>
      <c r="O29" s="51">
        <f>N29+M29+L29</f>
        <v>0</v>
      </c>
      <c r="P29" s="51">
        <f t="shared" si="3"/>
        <v>0</v>
      </c>
      <c r="Q29" s="56"/>
      <c r="R29" s="58"/>
      <c r="S29" s="58"/>
      <c r="T29" s="53">
        <f t="shared" si="6"/>
        <v>0</v>
      </c>
      <c r="U29" s="56"/>
      <c r="V29" s="56"/>
      <c r="W29" s="56"/>
      <c r="X29" s="56"/>
      <c r="Y29" s="56"/>
      <c r="Z29" s="56"/>
      <c r="AA29" s="51">
        <f>Z29+Y29+X29</f>
        <v>0</v>
      </c>
      <c r="AB29" s="52">
        <f t="shared" si="4"/>
        <v>232564</v>
      </c>
    </row>
    <row r="30" spans="1:28" s="17" customFormat="1" ht="30">
      <c r="A30" s="40" t="s">
        <v>28</v>
      </c>
      <c r="B30" s="31" t="s">
        <v>42</v>
      </c>
      <c r="C30" s="31" t="s">
        <v>29</v>
      </c>
      <c r="D30" s="56">
        <v>0</v>
      </c>
      <c r="E30" s="56"/>
      <c r="F30" s="56">
        <v>10800</v>
      </c>
      <c r="G30" s="51">
        <f t="shared" si="2"/>
        <v>10800</v>
      </c>
      <c r="H30" s="56"/>
      <c r="I30" s="56"/>
      <c r="J30" s="57"/>
      <c r="K30" s="52">
        <f>J30+I30+H30</f>
        <v>0</v>
      </c>
      <c r="L30" s="56"/>
      <c r="M30" s="56"/>
      <c r="N30" s="56"/>
      <c r="O30" s="51">
        <f>N30+M30+L30</f>
        <v>0</v>
      </c>
      <c r="P30" s="51">
        <f t="shared" si="3"/>
        <v>0</v>
      </c>
      <c r="Q30" s="56"/>
      <c r="R30" s="58"/>
      <c r="S30" s="58"/>
      <c r="T30" s="53">
        <f t="shared" si="6"/>
        <v>0</v>
      </c>
      <c r="U30" s="56"/>
      <c r="V30" s="56"/>
      <c r="W30" s="56"/>
      <c r="X30" s="56"/>
      <c r="Y30" s="56"/>
      <c r="Z30" s="56"/>
      <c r="AA30" s="51">
        <f>Z30+Y30+X30</f>
        <v>0</v>
      </c>
      <c r="AB30" s="52">
        <f t="shared" si="4"/>
        <v>10800</v>
      </c>
    </row>
    <row r="31" spans="1:28" s="17" customFormat="1" ht="30">
      <c r="A31" s="40" t="s">
        <v>30</v>
      </c>
      <c r="B31" s="31" t="s">
        <v>42</v>
      </c>
      <c r="C31" s="31">
        <v>224</v>
      </c>
      <c r="D31" s="56"/>
      <c r="E31" s="56"/>
      <c r="F31" s="56"/>
      <c r="G31" s="51">
        <f t="shared" si="2"/>
        <v>0</v>
      </c>
      <c r="H31" s="56"/>
      <c r="I31" s="56"/>
      <c r="J31" s="57"/>
      <c r="K31" s="52">
        <f>J31+I31+H31</f>
        <v>0</v>
      </c>
      <c r="L31" s="56"/>
      <c r="M31" s="56"/>
      <c r="N31" s="56"/>
      <c r="O31" s="51">
        <f>N31+M31+L31</f>
        <v>0</v>
      </c>
      <c r="P31" s="51">
        <f t="shared" si="3"/>
        <v>0</v>
      </c>
      <c r="Q31" s="56"/>
      <c r="R31" s="58"/>
      <c r="S31" s="58"/>
      <c r="T31" s="53">
        <f t="shared" si="6"/>
        <v>0</v>
      </c>
      <c r="U31" s="56"/>
      <c r="V31" s="56"/>
      <c r="W31" s="56"/>
      <c r="X31" s="56"/>
      <c r="Y31" s="56"/>
      <c r="Z31" s="56"/>
      <c r="AA31" s="51">
        <f>Z31+Y31+X31</f>
        <v>0</v>
      </c>
      <c r="AB31" s="52">
        <f t="shared" si="4"/>
        <v>0</v>
      </c>
    </row>
    <row r="32" spans="1:28" s="70" customFormat="1" ht="28.5">
      <c r="A32" s="81" t="s">
        <v>31</v>
      </c>
      <c r="B32" s="31"/>
      <c r="C32" s="78">
        <v>225</v>
      </c>
      <c r="D32" s="51">
        <v>0</v>
      </c>
      <c r="E32" s="51">
        <f aca="true" t="shared" si="10" ref="E32:O32">E33+E34</f>
        <v>0</v>
      </c>
      <c r="F32" s="51">
        <f t="shared" si="10"/>
        <v>177800</v>
      </c>
      <c r="G32" s="51">
        <f t="shared" si="10"/>
        <v>221800</v>
      </c>
      <c r="H32" s="51">
        <f t="shared" si="10"/>
        <v>0</v>
      </c>
      <c r="I32" s="51">
        <f t="shared" si="10"/>
        <v>0</v>
      </c>
      <c r="J32" s="52">
        <f t="shared" si="10"/>
        <v>321000</v>
      </c>
      <c r="K32" s="52">
        <f t="shared" si="10"/>
        <v>321000</v>
      </c>
      <c r="L32" s="51">
        <f t="shared" si="10"/>
        <v>0</v>
      </c>
      <c r="M32" s="51">
        <f t="shared" si="10"/>
        <v>0</v>
      </c>
      <c r="N32" s="51">
        <f t="shared" si="10"/>
        <v>0</v>
      </c>
      <c r="O32" s="51">
        <f t="shared" si="10"/>
        <v>0</v>
      </c>
      <c r="P32" s="51">
        <f t="shared" si="3"/>
        <v>321000</v>
      </c>
      <c r="Q32" s="82"/>
      <c r="R32" s="83"/>
      <c r="S32" s="83"/>
      <c r="T32" s="53">
        <f t="shared" si="6"/>
        <v>0</v>
      </c>
      <c r="U32" s="82"/>
      <c r="V32" s="82"/>
      <c r="W32" s="82"/>
      <c r="X32" s="51">
        <f>X33+X34</f>
        <v>0</v>
      </c>
      <c r="Y32" s="51">
        <f>Y33+Y34</f>
        <v>0</v>
      </c>
      <c r="Z32" s="51">
        <f>Z33+Z34</f>
        <v>0</v>
      </c>
      <c r="AA32" s="51">
        <f>AA33+AA34</f>
        <v>0</v>
      </c>
      <c r="AB32" s="52">
        <f t="shared" si="4"/>
        <v>542800</v>
      </c>
    </row>
    <row r="33" spans="1:28" s="17" customFormat="1" ht="30">
      <c r="A33" s="40" t="s">
        <v>31</v>
      </c>
      <c r="B33" s="31" t="s">
        <v>42</v>
      </c>
      <c r="C33" s="31" t="s">
        <v>32</v>
      </c>
      <c r="D33" s="56">
        <v>44000</v>
      </c>
      <c r="E33" s="56"/>
      <c r="F33" s="56">
        <v>177800</v>
      </c>
      <c r="G33" s="51">
        <f t="shared" si="2"/>
        <v>221800</v>
      </c>
      <c r="H33" s="56">
        <v>0</v>
      </c>
      <c r="I33" s="56"/>
      <c r="J33" s="57">
        <v>321000</v>
      </c>
      <c r="K33" s="52">
        <f>J33+I33+H33</f>
        <v>321000</v>
      </c>
      <c r="L33" s="56"/>
      <c r="M33" s="56"/>
      <c r="N33" s="56"/>
      <c r="O33" s="51">
        <f>N33+M33+L33</f>
        <v>0</v>
      </c>
      <c r="P33" s="51">
        <f t="shared" si="3"/>
        <v>321000</v>
      </c>
      <c r="Q33" s="56"/>
      <c r="R33" s="58"/>
      <c r="S33" s="58"/>
      <c r="T33" s="53">
        <f t="shared" si="6"/>
        <v>0</v>
      </c>
      <c r="U33" s="56"/>
      <c r="V33" s="56"/>
      <c r="W33" s="56"/>
      <c r="X33" s="56"/>
      <c r="Y33" s="56"/>
      <c r="Z33" s="56"/>
      <c r="AA33" s="51">
        <f>Z33+Y33+X33</f>
        <v>0</v>
      </c>
      <c r="AB33" s="52">
        <f t="shared" si="4"/>
        <v>542800</v>
      </c>
    </row>
    <row r="34" spans="1:28" s="17" customFormat="1" ht="15">
      <c r="A34" s="40" t="s">
        <v>33</v>
      </c>
      <c r="B34" s="31" t="s">
        <v>42</v>
      </c>
      <c r="C34" s="31" t="s">
        <v>34</v>
      </c>
      <c r="D34" s="56"/>
      <c r="E34" s="56"/>
      <c r="F34" s="56"/>
      <c r="G34" s="51">
        <f t="shared" si="2"/>
        <v>0</v>
      </c>
      <c r="H34" s="56"/>
      <c r="I34" s="56"/>
      <c r="J34" s="57"/>
      <c r="K34" s="52">
        <f>J34+I34+H34</f>
        <v>0</v>
      </c>
      <c r="L34" s="56"/>
      <c r="M34" s="56"/>
      <c r="N34" s="56"/>
      <c r="O34" s="51">
        <f>N34+M34+L34</f>
        <v>0</v>
      </c>
      <c r="P34" s="51">
        <f t="shared" si="3"/>
        <v>0</v>
      </c>
      <c r="Q34" s="56"/>
      <c r="R34" s="58"/>
      <c r="S34" s="58"/>
      <c r="T34" s="53">
        <f t="shared" si="6"/>
        <v>0</v>
      </c>
      <c r="U34" s="56"/>
      <c r="V34" s="56"/>
      <c r="W34" s="56"/>
      <c r="X34" s="56"/>
      <c r="Y34" s="56"/>
      <c r="Z34" s="56"/>
      <c r="AA34" s="51">
        <f>Z34+Y34+X34</f>
        <v>0</v>
      </c>
      <c r="AB34" s="52">
        <f t="shared" si="4"/>
        <v>0</v>
      </c>
    </row>
    <row r="35" spans="1:28" s="70" customFormat="1" ht="28.5">
      <c r="A35" s="81" t="s">
        <v>35</v>
      </c>
      <c r="B35" s="31"/>
      <c r="C35" s="78">
        <v>226</v>
      </c>
      <c r="D35" s="51">
        <v>0</v>
      </c>
      <c r="E35" s="51">
        <f aca="true" t="shared" si="11" ref="E35:O35">E36+E37</f>
        <v>0</v>
      </c>
      <c r="F35" s="51">
        <f t="shared" si="11"/>
        <v>207796.08</v>
      </c>
      <c r="G35" s="51">
        <f t="shared" si="11"/>
        <v>237796.08</v>
      </c>
      <c r="H35" s="51">
        <f t="shared" si="11"/>
        <v>38461.4</v>
      </c>
      <c r="I35" s="51">
        <f t="shared" si="11"/>
        <v>0</v>
      </c>
      <c r="J35" s="52">
        <f t="shared" si="11"/>
        <v>134270</v>
      </c>
      <c r="K35" s="52">
        <f t="shared" si="11"/>
        <v>172731.4</v>
      </c>
      <c r="L35" s="51">
        <f t="shared" si="11"/>
        <v>0</v>
      </c>
      <c r="M35" s="51">
        <f t="shared" si="11"/>
        <v>0</v>
      </c>
      <c r="N35" s="51">
        <f t="shared" si="11"/>
        <v>0</v>
      </c>
      <c r="O35" s="51">
        <f t="shared" si="11"/>
        <v>0</v>
      </c>
      <c r="P35" s="51">
        <f t="shared" si="3"/>
        <v>172731.4</v>
      </c>
      <c r="Q35" s="82"/>
      <c r="R35" s="82">
        <f>R36+R37</f>
        <v>187951.04</v>
      </c>
      <c r="S35" s="82">
        <f>S36+S37</f>
        <v>190000</v>
      </c>
      <c r="T35" s="82">
        <f>T36+T37</f>
        <v>377951.04000000004</v>
      </c>
      <c r="U35" s="82"/>
      <c r="V35" s="82"/>
      <c r="W35" s="82"/>
      <c r="X35" s="51">
        <f>X36+X37</f>
        <v>0</v>
      </c>
      <c r="Y35" s="51">
        <f>Y36+Y37</f>
        <v>0</v>
      </c>
      <c r="Z35" s="51">
        <f>Z36+Z37</f>
        <v>0</v>
      </c>
      <c r="AA35" s="51">
        <f>AA36+AA37</f>
        <v>0</v>
      </c>
      <c r="AB35" s="52">
        <f t="shared" si="4"/>
        <v>410527.48</v>
      </c>
    </row>
    <row r="36" spans="1:28" s="17" customFormat="1" ht="15">
      <c r="A36" s="40" t="s">
        <v>36</v>
      </c>
      <c r="B36" s="31" t="s">
        <v>42</v>
      </c>
      <c r="C36" s="31">
        <v>226</v>
      </c>
      <c r="D36" s="56">
        <v>30000</v>
      </c>
      <c r="E36" s="56"/>
      <c r="F36" s="56">
        <v>207796.08</v>
      </c>
      <c r="G36" s="51">
        <f t="shared" si="2"/>
        <v>237796.08</v>
      </c>
      <c r="H36" s="56">
        <v>38461.4</v>
      </c>
      <c r="I36" s="56"/>
      <c r="J36" s="57">
        <v>134270</v>
      </c>
      <c r="K36" s="52">
        <f>J36+I36+H36</f>
        <v>172731.4</v>
      </c>
      <c r="L36" s="56"/>
      <c r="M36" s="56"/>
      <c r="N36" s="56"/>
      <c r="O36" s="51">
        <f>N36+M36+L36</f>
        <v>0</v>
      </c>
      <c r="P36" s="51">
        <f t="shared" si="3"/>
        <v>172731.4</v>
      </c>
      <c r="Q36" s="56"/>
      <c r="R36" s="58">
        <f>125664+17000+53687.04-8400</f>
        <v>187951.04</v>
      </c>
      <c r="S36" s="58">
        <f>170000+20000</f>
        <v>190000</v>
      </c>
      <c r="T36" s="53">
        <f t="shared" si="6"/>
        <v>377951.04000000004</v>
      </c>
      <c r="U36" s="56"/>
      <c r="V36" s="56"/>
      <c r="W36" s="56"/>
      <c r="X36" s="56"/>
      <c r="Y36" s="56"/>
      <c r="Z36" s="56"/>
      <c r="AA36" s="51">
        <f>Z36+Y36+X36</f>
        <v>0</v>
      </c>
      <c r="AB36" s="52">
        <f t="shared" si="4"/>
        <v>410527.48</v>
      </c>
    </row>
    <row r="37" spans="1:28" s="17" customFormat="1" ht="30">
      <c r="A37" s="40" t="s">
        <v>37</v>
      </c>
      <c r="B37" s="31" t="s">
        <v>42</v>
      </c>
      <c r="C37" s="31" t="s">
        <v>38</v>
      </c>
      <c r="D37" s="56"/>
      <c r="E37" s="56"/>
      <c r="F37" s="56"/>
      <c r="G37" s="51">
        <f t="shared" si="2"/>
        <v>0</v>
      </c>
      <c r="H37" s="56"/>
      <c r="I37" s="56"/>
      <c r="J37" s="57"/>
      <c r="K37" s="52">
        <f>J37+I37+H37</f>
        <v>0</v>
      </c>
      <c r="L37" s="56"/>
      <c r="M37" s="56"/>
      <c r="N37" s="56"/>
      <c r="O37" s="51">
        <f>N37+M37+L37</f>
        <v>0</v>
      </c>
      <c r="P37" s="51">
        <f t="shared" si="3"/>
        <v>0</v>
      </c>
      <c r="Q37" s="56"/>
      <c r="R37" s="58"/>
      <c r="S37" s="58"/>
      <c r="T37" s="53">
        <f t="shared" si="6"/>
        <v>0</v>
      </c>
      <c r="U37" s="56"/>
      <c r="V37" s="56"/>
      <c r="W37" s="56"/>
      <c r="X37" s="56"/>
      <c r="Y37" s="56"/>
      <c r="Z37" s="56"/>
      <c r="AA37" s="51">
        <f>Z37+Y37+X37</f>
        <v>0</v>
      </c>
      <c r="AB37" s="52">
        <f t="shared" si="4"/>
        <v>0</v>
      </c>
    </row>
    <row r="38" spans="1:28" s="17" customFormat="1" ht="30">
      <c r="A38" s="40" t="s">
        <v>39</v>
      </c>
      <c r="B38" s="31" t="s">
        <v>81</v>
      </c>
      <c r="C38" s="31">
        <v>262</v>
      </c>
      <c r="D38" s="56"/>
      <c r="E38" s="56"/>
      <c r="F38" s="56"/>
      <c r="G38" s="51"/>
      <c r="H38" s="56"/>
      <c r="I38" s="56"/>
      <c r="J38" s="57"/>
      <c r="K38" s="52"/>
      <c r="L38" s="56"/>
      <c r="M38" s="56"/>
      <c r="N38" s="56"/>
      <c r="O38" s="51"/>
      <c r="P38" s="51"/>
      <c r="Q38" s="56"/>
      <c r="R38" s="58"/>
      <c r="S38" s="58"/>
      <c r="T38" s="53"/>
      <c r="U38" s="56"/>
      <c r="V38" s="56"/>
      <c r="W38" s="56"/>
      <c r="X38" s="56"/>
      <c r="Y38" s="56"/>
      <c r="Z38" s="56"/>
      <c r="AA38" s="51"/>
      <c r="AB38" s="52"/>
    </row>
    <row r="39" spans="1:28" s="17" customFormat="1" ht="30">
      <c r="A39" s="40" t="s">
        <v>39</v>
      </c>
      <c r="B39" s="31" t="s">
        <v>82</v>
      </c>
      <c r="C39" s="31">
        <v>262</v>
      </c>
      <c r="D39" s="56"/>
      <c r="E39" s="56"/>
      <c r="F39" s="56"/>
      <c r="G39" s="51">
        <f t="shared" si="2"/>
        <v>0</v>
      </c>
      <c r="H39" s="56"/>
      <c r="I39" s="56"/>
      <c r="J39" s="57"/>
      <c r="K39" s="52">
        <f>J39+I39+H39</f>
        <v>0</v>
      </c>
      <c r="L39" s="56"/>
      <c r="M39" s="56"/>
      <c r="N39" s="56"/>
      <c r="O39" s="51">
        <f>N39+M39+L39</f>
        <v>0</v>
      </c>
      <c r="P39" s="51">
        <f t="shared" si="3"/>
        <v>0</v>
      </c>
      <c r="Q39" s="56"/>
      <c r="R39" s="58"/>
      <c r="S39" s="58"/>
      <c r="T39" s="53">
        <f t="shared" si="6"/>
        <v>0</v>
      </c>
      <c r="U39" s="56"/>
      <c r="V39" s="56"/>
      <c r="W39" s="56"/>
      <c r="X39" s="56"/>
      <c r="Y39" s="56"/>
      <c r="Z39" s="56"/>
      <c r="AA39" s="51">
        <f>Z39+Y39+X39</f>
        <v>0</v>
      </c>
      <c r="AB39" s="52">
        <f t="shared" si="4"/>
        <v>0</v>
      </c>
    </row>
    <row r="40" spans="1:28" s="70" customFormat="1" ht="15">
      <c r="A40" s="81" t="s">
        <v>40</v>
      </c>
      <c r="B40" s="31"/>
      <c r="C40" s="78">
        <v>290</v>
      </c>
      <c r="D40" s="51">
        <f>D43+D44+D41</f>
        <v>0</v>
      </c>
      <c r="E40" s="51">
        <f>E43+E44+E41</f>
        <v>0</v>
      </c>
      <c r="F40" s="51">
        <f>F43+F44+F41</f>
        <v>0</v>
      </c>
      <c r="G40" s="51">
        <f>G43+G44+G41</f>
        <v>0</v>
      </c>
      <c r="H40" s="51">
        <f aca="true" t="shared" si="12" ref="H40:Z40">H43+H44+H41</f>
        <v>0</v>
      </c>
      <c r="I40" s="51">
        <f t="shared" si="12"/>
        <v>0</v>
      </c>
      <c r="J40" s="51">
        <f>J43+J44+J41+J42</f>
        <v>15500</v>
      </c>
      <c r="K40" s="51">
        <f>K43+K44+K41+K42</f>
        <v>15500</v>
      </c>
      <c r="L40" s="51">
        <f t="shared" si="12"/>
        <v>0</v>
      </c>
      <c r="M40" s="51">
        <f t="shared" si="12"/>
        <v>0</v>
      </c>
      <c r="N40" s="51">
        <f t="shared" si="12"/>
        <v>0</v>
      </c>
      <c r="O40" s="51">
        <f t="shared" si="12"/>
        <v>0</v>
      </c>
      <c r="P40" s="51">
        <f t="shared" si="12"/>
        <v>7500</v>
      </c>
      <c r="Q40" s="51">
        <f t="shared" si="12"/>
        <v>0</v>
      </c>
      <c r="R40" s="51">
        <f t="shared" si="12"/>
        <v>0</v>
      </c>
      <c r="S40" s="51">
        <f t="shared" si="12"/>
        <v>0</v>
      </c>
      <c r="T40" s="51">
        <f t="shared" si="12"/>
        <v>0</v>
      </c>
      <c r="U40" s="51">
        <f t="shared" si="12"/>
        <v>0</v>
      </c>
      <c r="V40" s="51">
        <f t="shared" si="12"/>
        <v>0</v>
      </c>
      <c r="W40" s="51">
        <f t="shared" si="12"/>
        <v>0</v>
      </c>
      <c r="X40" s="51">
        <f t="shared" si="12"/>
        <v>0</v>
      </c>
      <c r="Y40" s="51">
        <f t="shared" si="12"/>
        <v>0</v>
      </c>
      <c r="Z40" s="51">
        <f t="shared" si="12"/>
        <v>0</v>
      </c>
      <c r="AA40" s="51">
        <f>AA43+AA44+AA41</f>
        <v>0</v>
      </c>
      <c r="AB40" s="52">
        <f>AA40+O40+K40+G40</f>
        <v>15500</v>
      </c>
    </row>
    <row r="41" spans="1:28" s="70" customFormat="1" ht="15">
      <c r="A41" s="40" t="s">
        <v>41</v>
      </c>
      <c r="B41" s="31" t="s">
        <v>42</v>
      </c>
      <c r="C41" s="31" t="s">
        <v>43</v>
      </c>
      <c r="D41" s="67"/>
      <c r="E41" s="67"/>
      <c r="F41" s="67"/>
      <c r="G41" s="51">
        <f t="shared" si="2"/>
        <v>0</v>
      </c>
      <c r="H41" s="67"/>
      <c r="I41" s="67"/>
      <c r="J41" s="68"/>
      <c r="K41" s="52">
        <f>J41+I41+H41</f>
        <v>0</v>
      </c>
      <c r="L41" s="67"/>
      <c r="M41" s="67"/>
      <c r="N41" s="67"/>
      <c r="O41" s="67"/>
      <c r="P41" s="51"/>
      <c r="Q41" s="69"/>
      <c r="R41" s="71"/>
      <c r="S41" s="71"/>
      <c r="T41" s="53"/>
      <c r="U41" s="69"/>
      <c r="V41" s="69"/>
      <c r="W41" s="69"/>
      <c r="X41" s="67"/>
      <c r="Y41" s="67"/>
      <c r="Z41" s="67"/>
      <c r="AA41" s="67"/>
      <c r="AB41" s="52">
        <f>SUM(G41+K41)</f>
        <v>0</v>
      </c>
    </row>
    <row r="42" spans="1:28" s="70" customFormat="1" ht="15">
      <c r="A42" s="40" t="s">
        <v>41</v>
      </c>
      <c r="B42" s="31" t="s">
        <v>103</v>
      </c>
      <c r="C42" s="31" t="s">
        <v>113</v>
      </c>
      <c r="D42" s="56"/>
      <c r="E42" s="56"/>
      <c r="F42" s="56"/>
      <c r="G42" s="51">
        <f>F42+E42+D42</f>
        <v>0</v>
      </c>
      <c r="H42" s="56"/>
      <c r="I42" s="56"/>
      <c r="J42" s="57">
        <v>8000</v>
      </c>
      <c r="K42" s="52">
        <f>J42+I42+H42</f>
        <v>8000</v>
      </c>
      <c r="L42" s="56"/>
      <c r="M42" s="56"/>
      <c r="N42" s="56"/>
      <c r="O42" s="51">
        <f>N42+M42+L42</f>
        <v>0</v>
      </c>
      <c r="P42" s="51">
        <f>K42+O42</f>
        <v>8000</v>
      </c>
      <c r="Q42" s="56"/>
      <c r="R42" s="58">
        <f>150000-150000</f>
        <v>0</v>
      </c>
      <c r="S42" s="58"/>
      <c r="T42" s="53">
        <f>S42+R42</f>
        <v>0</v>
      </c>
      <c r="U42" s="56"/>
      <c r="V42" s="56"/>
      <c r="W42" s="56"/>
      <c r="X42" s="56"/>
      <c r="Y42" s="56"/>
      <c r="Z42" s="56"/>
      <c r="AA42" s="51">
        <f>Z42+Y42+X42</f>
        <v>0</v>
      </c>
      <c r="AB42" s="52">
        <f>AA42+O42+K42+G42</f>
        <v>8000</v>
      </c>
    </row>
    <row r="43" spans="1:28" s="17" customFormat="1" ht="30" customHeight="1">
      <c r="A43" s="40" t="s">
        <v>41</v>
      </c>
      <c r="B43" s="31" t="s">
        <v>44</v>
      </c>
      <c r="C43" s="31" t="s">
        <v>113</v>
      </c>
      <c r="D43" s="56"/>
      <c r="E43" s="56"/>
      <c r="F43" s="56"/>
      <c r="G43" s="51">
        <f t="shared" si="2"/>
        <v>0</v>
      </c>
      <c r="H43" s="56"/>
      <c r="I43" s="56"/>
      <c r="J43" s="57">
        <v>7500</v>
      </c>
      <c r="K43" s="52">
        <f>J43+I43+H43</f>
        <v>7500</v>
      </c>
      <c r="L43" s="56"/>
      <c r="M43" s="56"/>
      <c r="N43" s="56"/>
      <c r="O43" s="51">
        <f>N43+M43+L43</f>
        <v>0</v>
      </c>
      <c r="P43" s="51">
        <f t="shared" si="3"/>
        <v>7500</v>
      </c>
      <c r="Q43" s="56"/>
      <c r="R43" s="58">
        <f>150000-150000</f>
        <v>0</v>
      </c>
      <c r="S43" s="58"/>
      <c r="T43" s="53">
        <f t="shared" si="6"/>
        <v>0</v>
      </c>
      <c r="U43" s="56"/>
      <c r="V43" s="56"/>
      <c r="W43" s="56"/>
      <c r="X43" s="56"/>
      <c r="Y43" s="56"/>
      <c r="Z43" s="56"/>
      <c r="AA43" s="51">
        <f>Z43+Y43+X43</f>
        <v>0</v>
      </c>
      <c r="AB43" s="52">
        <f t="shared" si="4"/>
        <v>7500</v>
      </c>
    </row>
    <row r="44" spans="1:28" s="17" customFormat="1" ht="45">
      <c r="A44" s="40" t="s">
        <v>45</v>
      </c>
      <c r="B44" s="31" t="s">
        <v>46</v>
      </c>
      <c r="C44" s="31" t="s">
        <v>47</v>
      </c>
      <c r="D44" s="56"/>
      <c r="E44" s="56"/>
      <c r="F44" s="56"/>
      <c r="G44" s="51">
        <f t="shared" si="2"/>
        <v>0</v>
      </c>
      <c r="H44" s="56"/>
      <c r="I44" s="56"/>
      <c r="J44" s="57"/>
      <c r="K44" s="52">
        <f>J44+I44+H44</f>
        <v>0</v>
      </c>
      <c r="L44" s="56"/>
      <c r="M44" s="56"/>
      <c r="N44" s="56"/>
      <c r="O44" s="51">
        <f>N44+M44+L44</f>
        <v>0</v>
      </c>
      <c r="P44" s="51">
        <f t="shared" si="3"/>
        <v>0</v>
      </c>
      <c r="Q44" s="56"/>
      <c r="R44" s="58"/>
      <c r="S44" s="58"/>
      <c r="T44" s="53">
        <f t="shared" si="6"/>
        <v>0</v>
      </c>
      <c r="U44" s="56"/>
      <c r="V44" s="56"/>
      <c r="W44" s="56"/>
      <c r="X44" s="56"/>
      <c r="Y44" s="56"/>
      <c r="Z44" s="56"/>
      <c r="AA44" s="51">
        <f>Z44+Y44+X44</f>
        <v>0</v>
      </c>
      <c r="AB44" s="52">
        <f t="shared" si="4"/>
        <v>0</v>
      </c>
    </row>
    <row r="45" spans="1:28" s="70" customFormat="1" ht="28.5">
      <c r="A45" s="81" t="s">
        <v>48</v>
      </c>
      <c r="B45" s="31"/>
      <c r="C45" s="78">
        <v>310</v>
      </c>
      <c r="D45" s="51">
        <f aca="true" t="shared" si="13" ref="D45:O45">D46+D47</f>
        <v>0</v>
      </c>
      <c r="E45" s="51">
        <f t="shared" si="13"/>
        <v>0</v>
      </c>
      <c r="F45" s="51">
        <f t="shared" si="13"/>
        <v>0</v>
      </c>
      <c r="G45" s="51">
        <f t="shared" si="13"/>
        <v>0</v>
      </c>
      <c r="H45" s="51">
        <f t="shared" si="13"/>
        <v>0</v>
      </c>
      <c r="I45" s="51">
        <f t="shared" si="13"/>
        <v>0</v>
      </c>
      <c r="J45" s="52">
        <f t="shared" si="13"/>
        <v>0</v>
      </c>
      <c r="K45" s="52">
        <f t="shared" si="13"/>
        <v>0</v>
      </c>
      <c r="L45" s="51">
        <f t="shared" si="13"/>
        <v>0</v>
      </c>
      <c r="M45" s="51">
        <f t="shared" si="13"/>
        <v>0</v>
      </c>
      <c r="N45" s="51">
        <f t="shared" si="13"/>
        <v>0</v>
      </c>
      <c r="O45" s="51">
        <f t="shared" si="13"/>
        <v>0</v>
      </c>
      <c r="P45" s="51">
        <f t="shared" si="3"/>
        <v>0</v>
      </c>
      <c r="Q45" s="82"/>
      <c r="R45" s="82">
        <f>R46+R47</f>
        <v>0</v>
      </c>
      <c r="S45" s="82">
        <f>S46+S47</f>
        <v>60000</v>
      </c>
      <c r="T45" s="82">
        <f>T46+T47</f>
        <v>60000</v>
      </c>
      <c r="U45" s="82"/>
      <c r="V45" s="82"/>
      <c r="W45" s="82"/>
      <c r="X45" s="51">
        <f>X46+X47</f>
        <v>0</v>
      </c>
      <c r="Y45" s="51">
        <f>Y46+Y47</f>
        <v>0</v>
      </c>
      <c r="Z45" s="51">
        <f>Z46+Z47</f>
        <v>0</v>
      </c>
      <c r="AA45" s="51">
        <f>AA46+AA47</f>
        <v>0</v>
      </c>
      <c r="AB45" s="52">
        <f t="shared" si="4"/>
        <v>0</v>
      </c>
    </row>
    <row r="46" spans="1:28" s="17" customFormat="1" ht="30">
      <c r="A46" s="40" t="s">
        <v>49</v>
      </c>
      <c r="B46" s="31" t="s">
        <v>42</v>
      </c>
      <c r="C46" s="31" t="s">
        <v>50</v>
      </c>
      <c r="D46" s="56">
        <v>0</v>
      </c>
      <c r="E46" s="56"/>
      <c r="F46" s="56"/>
      <c r="G46" s="51">
        <f t="shared" si="2"/>
        <v>0</v>
      </c>
      <c r="H46" s="56"/>
      <c r="I46" s="56"/>
      <c r="J46" s="57"/>
      <c r="K46" s="52">
        <f>J46+I46+H46</f>
        <v>0</v>
      </c>
      <c r="L46" s="56"/>
      <c r="M46" s="56"/>
      <c r="N46" s="56"/>
      <c r="O46" s="51">
        <f>N46+M46+L46</f>
        <v>0</v>
      </c>
      <c r="P46" s="51">
        <f t="shared" si="3"/>
        <v>0</v>
      </c>
      <c r="Q46" s="56"/>
      <c r="R46" s="58"/>
      <c r="S46" s="58">
        <v>60000</v>
      </c>
      <c r="T46" s="53">
        <f t="shared" si="6"/>
        <v>60000</v>
      </c>
      <c r="U46" s="56"/>
      <c r="V46" s="56"/>
      <c r="W46" s="56"/>
      <c r="X46" s="56"/>
      <c r="Y46" s="56"/>
      <c r="Z46" s="56"/>
      <c r="AA46" s="51">
        <f>Z46+Y46+X46</f>
        <v>0</v>
      </c>
      <c r="AB46" s="52">
        <f t="shared" si="4"/>
        <v>0</v>
      </c>
    </row>
    <row r="47" spans="1:28" s="17" customFormat="1" ht="28.5" customHeight="1">
      <c r="A47" s="40" t="s">
        <v>51</v>
      </c>
      <c r="B47" s="89" t="s">
        <v>42</v>
      </c>
      <c r="C47" s="31" t="s">
        <v>52</v>
      </c>
      <c r="D47" s="56"/>
      <c r="E47" s="56"/>
      <c r="F47" s="56"/>
      <c r="G47" s="51">
        <f t="shared" si="2"/>
        <v>0</v>
      </c>
      <c r="H47" s="56"/>
      <c r="I47" s="56"/>
      <c r="J47" s="57"/>
      <c r="K47" s="52">
        <f>J47+I47+H47</f>
        <v>0</v>
      </c>
      <c r="L47" s="56"/>
      <c r="M47" s="56"/>
      <c r="N47" s="56"/>
      <c r="O47" s="51">
        <f>N47+M47+L47</f>
        <v>0</v>
      </c>
      <c r="P47" s="51">
        <f t="shared" si="3"/>
        <v>0</v>
      </c>
      <c r="Q47" s="56"/>
      <c r="R47" s="58"/>
      <c r="S47" s="58"/>
      <c r="T47" s="53">
        <f t="shared" si="6"/>
        <v>0</v>
      </c>
      <c r="U47" s="56"/>
      <c r="V47" s="56"/>
      <c r="W47" s="56"/>
      <c r="X47" s="56"/>
      <c r="Y47" s="56"/>
      <c r="Z47" s="56"/>
      <c r="AA47" s="51">
        <f>Z47+Y47+X47</f>
        <v>0</v>
      </c>
      <c r="AB47" s="52">
        <f t="shared" si="4"/>
        <v>0</v>
      </c>
    </row>
    <row r="48" spans="1:28" s="70" customFormat="1" ht="29.25" customHeight="1">
      <c r="A48" s="81" t="s">
        <v>53</v>
      </c>
      <c r="B48" s="38"/>
      <c r="C48" s="78">
        <v>340</v>
      </c>
      <c r="D48" s="51">
        <v>0</v>
      </c>
      <c r="E48" s="51">
        <f aca="true" t="shared" si="14" ref="E48:O48">E49+E50+E51+E52</f>
        <v>0</v>
      </c>
      <c r="F48" s="51">
        <f t="shared" si="14"/>
        <v>1540799.92</v>
      </c>
      <c r="G48" s="51">
        <f t="shared" si="14"/>
        <v>1606098.06</v>
      </c>
      <c r="H48" s="51">
        <f t="shared" si="14"/>
        <v>0</v>
      </c>
      <c r="I48" s="51">
        <f t="shared" si="14"/>
        <v>0</v>
      </c>
      <c r="J48" s="52">
        <f t="shared" si="14"/>
        <v>353803.58</v>
      </c>
      <c r="K48" s="52">
        <f t="shared" si="14"/>
        <v>353803.58</v>
      </c>
      <c r="L48" s="51">
        <f t="shared" si="14"/>
        <v>0</v>
      </c>
      <c r="M48" s="51">
        <f t="shared" si="14"/>
        <v>0</v>
      </c>
      <c r="N48" s="51">
        <f t="shared" si="14"/>
        <v>0</v>
      </c>
      <c r="O48" s="51">
        <f t="shared" si="14"/>
        <v>0</v>
      </c>
      <c r="P48" s="51">
        <f t="shared" si="3"/>
        <v>353803.58</v>
      </c>
      <c r="Q48" s="82"/>
      <c r="R48" s="82">
        <f>R49+R50+R51+R52</f>
        <v>67057.41</v>
      </c>
      <c r="S48" s="82">
        <f>S49+S50+S51+S52</f>
        <v>0</v>
      </c>
      <c r="T48" s="82">
        <f>T49+T50+T51+T52</f>
        <v>67057.41</v>
      </c>
      <c r="U48" s="82"/>
      <c r="V48" s="82"/>
      <c r="W48" s="82"/>
      <c r="X48" s="51">
        <f>X49+X50+X51+X52</f>
        <v>0</v>
      </c>
      <c r="Y48" s="51">
        <f>Y49+Y50+Y51+Y52</f>
        <v>0</v>
      </c>
      <c r="Z48" s="51">
        <f>Z49+Z50+Z51+Z52</f>
        <v>0</v>
      </c>
      <c r="AA48" s="51">
        <f>AA49+AA50+AA51+AA52</f>
        <v>0</v>
      </c>
      <c r="AB48" s="52">
        <f t="shared" si="4"/>
        <v>1959901.6400000001</v>
      </c>
    </row>
    <row r="49" spans="1:28" s="17" customFormat="1" ht="30">
      <c r="A49" s="40" t="s">
        <v>54</v>
      </c>
      <c r="B49" s="31" t="s">
        <v>42</v>
      </c>
      <c r="C49" s="31" t="s">
        <v>55</v>
      </c>
      <c r="D49" s="56">
        <v>65298.14</v>
      </c>
      <c r="E49" s="56"/>
      <c r="F49" s="56">
        <v>314699.6</v>
      </c>
      <c r="G49" s="51">
        <f t="shared" si="2"/>
        <v>379997.74</v>
      </c>
      <c r="H49" s="56">
        <v>0</v>
      </c>
      <c r="I49" s="56"/>
      <c r="J49" s="57">
        <v>353803.58</v>
      </c>
      <c r="K49" s="52">
        <f>J49+I49+H49</f>
        <v>353803.58</v>
      </c>
      <c r="L49" s="56"/>
      <c r="M49" s="56"/>
      <c r="N49" s="56"/>
      <c r="O49" s="51">
        <f>N49+M49+L49</f>
        <v>0</v>
      </c>
      <c r="P49" s="51">
        <f t="shared" si="3"/>
        <v>353803.58</v>
      </c>
      <c r="Q49" s="56"/>
      <c r="R49" s="58">
        <f>36000+2000+8515+20542.41</f>
        <v>67057.41</v>
      </c>
      <c r="S49" s="58"/>
      <c r="T49" s="53">
        <f t="shared" si="6"/>
        <v>67057.41</v>
      </c>
      <c r="U49" s="56">
        <v>39976.41</v>
      </c>
      <c r="V49" s="56" t="s">
        <v>78</v>
      </c>
      <c r="W49" s="56"/>
      <c r="X49" s="56"/>
      <c r="Y49" s="56"/>
      <c r="Z49" s="56"/>
      <c r="AA49" s="51">
        <f>Z49+Y49+X49</f>
        <v>0</v>
      </c>
      <c r="AB49" s="52">
        <f t="shared" si="4"/>
        <v>733801.3200000001</v>
      </c>
    </row>
    <row r="50" spans="1:28" s="17" customFormat="1" ht="30">
      <c r="A50" s="40" t="s">
        <v>56</v>
      </c>
      <c r="B50" s="31" t="s">
        <v>42</v>
      </c>
      <c r="C50" s="31" t="s">
        <v>57</v>
      </c>
      <c r="D50" s="56"/>
      <c r="E50" s="56"/>
      <c r="F50" s="56">
        <v>110000</v>
      </c>
      <c r="G50" s="51">
        <f t="shared" si="2"/>
        <v>110000</v>
      </c>
      <c r="H50" s="56"/>
      <c r="I50" s="56"/>
      <c r="J50" s="57"/>
      <c r="K50" s="52">
        <f>J50+I50+H50</f>
        <v>0</v>
      </c>
      <c r="L50" s="56"/>
      <c r="M50" s="56"/>
      <c r="N50" s="56"/>
      <c r="O50" s="51">
        <f>N50+M50+L50</f>
        <v>0</v>
      </c>
      <c r="P50" s="51">
        <f t="shared" si="3"/>
        <v>0</v>
      </c>
      <c r="Q50" s="56"/>
      <c r="R50" s="58"/>
      <c r="S50" s="58"/>
      <c r="T50" s="53">
        <f t="shared" si="6"/>
        <v>0</v>
      </c>
      <c r="U50" s="56">
        <f>R49-U49</f>
        <v>27081</v>
      </c>
      <c r="V50" s="56"/>
      <c r="W50" s="56"/>
      <c r="X50" s="56"/>
      <c r="Y50" s="56"/>
      <c r="Z50" s="56"/>
      <c r="AA50" s="51">
        <f>Z50+Y50+X50</f>
        <v>0</v>
      </c>
      <c r="AB50" s="52">
        <f t="shared" si="4"/>
        <v>110000</v>
      </c>
    </row>
    <row r="51" spans="1:28" s="17" customFormat="1" ht="60">
      <c r="A51" s="40" t="s">
        <v>58</v>
      </c>
      <c r="B51" s="31" t="s">
        <v>42</v>
      </c>
      <c r="C51" s="31" t="s">
        <v>59</v>
      </c>
      <c r="D51" s="56"/>
      <c r="E51" s="56"/>
      <c r="F51" s="56">
        <v>30000</v>
      </c>
      <c r="G51" s="51">
        <f t="shared" si="2"/>
        <v>30000</v>
      </c>
      <c r="H51" s="56"/>
      <c r="I51" s="56"/>
      <c r="J51" s="57"/>
      <c r="K51" s="52">
        <f>J51+I51+H51</f>
        <v>0</v>
      </c>
      <c r="L51" s="56"/>
      <c r="M51" s="56"/>
      <c r="N51" s="56"/>
      <c r="O51" s="51">
        <f>N51+M51+L51</f>
        <v>0</v>
      </c>
      <c r="P51" s="51">
        <f t="shared" si="3"/>
        <v>0</v>
      </c>
      <c r="Q51" s="56"/>
      <c r="R51" s="58"/>
      <c r="S51" s="58"/>
      <c r="T51" s="53">
        <f t="shared" si="6"/>
        <v>0</v>
      </c>
      <c r="U51" s="56"/>
      <c r="V51" s="56"/>
      <c r="W51" s="56"/>
      <c r="X51" s="56"/>
      <c r="Y51" s="56"/>
      <c r="Z51" s="56"/>
      <c r="AA51" s="51">
        <f>Z51+Y51+X51</f>
        <v>0</v>
      </c>
      <c r="AB51" s="52">
        <f t="shared" si="4"/>
        <v>30000</v>
      </c>
    </row>
    <row r="52" spans="1:28" s="17" customFormat="1" ht="30">
      <c r="A52" s="40" t="s">
        <v>60</v>
      </c>
      <c r="B52" s="31" t="s">
        <v>42</v>
      </c>
      <c r="C52" s="31" t="s">
        <v>61</v>
      </c>
      <c r="D52" s="51">
        <v>0</v>
      </c>
      <c r="E52" s="56"/>
      <c r="F52" s="56">
        <v>1086100.32</v>
      </c>
      <c r="G52" s="51">
        <f t="shared" si="2"/>
        <v>1086100.32</v>
      </c>
      <c r="H52" s="56"/>
      <c r="I52" s="56"/>
      <c r="J52" s="57"/>
      <c r="K52" s="52">
        <f>J52+I52+H52</f>
        <v>0</v>
      </c>
      <c r="L52" s="56"/>
      <c r="M52" s="56"/>
      <c r="N52" s="56"/>
      <c r="O52" s="51">
        <f>N52+M52+L52</f>
        <v>0</v>
      </c>
      <c r="P52" s="51">
        <f t="shared" si="3"/>
        <v>0</v>
      </c>
      <c r="Q52" s="56"/>
      <c r="R52" s="58"/>
      <c r="S52" s="58"/>
      <c r="T52" s="53">
        <f t="shared" si="6"/>
        <v>0</v>
      </c>
      <c r="U52" s="56"/>
      <c r="V52" s="56"/>
      <c r="W52" s="56"/>
      <c r="X52" s="56"/>
      <c r="Y52" s="56"/>
      <c r="Z52" s="56"/>
      <c r="AA52" s="51">
        <f>Z52+Y52+X52</f>
        <v>0</v>
      </c>
      <c r="AB52" s="52">
        <f t="shared" si="4"/>
        <v>1086100.32</v>
      </c>
    </row>
    <row r="53" spans="4:20" s="17" customFormat="1" ht="12.75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R53" s="47"/>
      <c r="S53" s="47"/>
      <c r="T53" s="47"/>
    </row>
    <row r="54" spans="4:20" s="17" customFormat="1" ht="12.75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R54" s="47"/>
      <c r="S54" s="47"/>
      <c r="T54" s="47"/>
    </row>
    <row r="55" spans="4:20" s="17" customFormat="1" ht="12.75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R55" s="47"/>
      <c r="S55" s="47"/>
      <c r="T55" s="47"/>
    </row>
    <row r="56" spans="4:20" s="17" customFormat="1" ht="12.75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R56" s="47"/>
      <c r="S56" s="47"/>
      <c r="T56" s="47"/>
    </row>
    <row r="57" spans="4:20" s="17" customFormat="1" ht="12.75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R57" s="47"/>
      <c r="S57" s="47"/>
      <c r="T57" s="47"/>
    </row>
    <row r="58" spans="4:20" s="17" customFormat="1" ht="12.75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R58" s="47"/>
      <c r="S58" s="47"/>
      <c r="T58" s="47"/>
    </row>
    <row r="59" spans="4:20" s="17" customFormat="1" ht="12.75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R59" s="47"/>
      <c r="S59" s="47"/>
      <c r="T59" s="47"/>
    </row>
    <row r="60" spans="4:20" s="17" customFormat="1" ht="12.75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R60" s="47"/>
      <c r="S60" s="47"/>
      <c r="T60" s="47"/>
    </row>
    <row r="61" spans="4:20" s="17" customFormat="1" ht="12.75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R61" s="47"/>
      <c r="S61" s="47"/>
      <c r="T61" s="47"/>
    </row>
    <row r="62" spans="4:20" s="17" customFormat="1" ht="12.75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R62" s="47"/>
      <c r="S62" s="47"/>
      <c r="T62" s="47"/>
    </row>
    <row r="63" spans="4:20" s="17" customFormat="1" ht="12.75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R63" s="47"/>
      <c r="S63" s="47"/>
      <c r="T63" s="47"/>
    </row>
    <row r="64" spans="4:20" s="17" customFormat="1" ht="12.75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R64" s="47"/>
      <c r="S64" s="47"/>
      <c r="T64" s="47"/>
    </row>
    <row r="65" spans="4:20" s="17" customFormat="1" ht="12.75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R65" s="47"/>
      <c r="S65" s="47"/>
      <c r="T65" s="47"/>
    </row>
    <row r="66" spans="4:20" s="17" customFormat="1" ht="12.75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R66" s="47"/>
      <c r="S66" s="47"/>
      <c r="T66" s="47"/>
    </row>
    <row r="67" spans="4:20" s="17" customFormat="1" ht="12.75"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R67" s="47"/>
      <c r="S67" s="47"/>
      <c r="T67" s="47"/>
    </row>
    <row r="68" spans="4:20" s="17" customFormat="1" ht="12.75"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R68" s="47"/>
      <c r="S68" s="47"/>
      <c r="T68" s="47"/>
    </row>
    <row r="69" spans="4:20" s="17" customFormat="1" ht="12.75"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R69" s="47"/>
      <c r="S69" s="47"/>
      <c r="T69" s="47"/>
    </row>
    <row r="70" spans="18:20" s="17" customFormat="1" ht="12.75">
      <c r="R70" s="47"/>
      <c r="S70" s="47"/>
      <c r="T70" s="47"/>
    </row>
    <row r="71" spans="18:20" s="17" customFormat="1" ht="12.75">
      <c r="R71" s="47"/>
      <c r="S71" s="47"/>
      <c r="T71" s="47"/>
    </row>
    <row r="72" spans="18:20" s="17" customFormat="1" ht="12.75">
      <c r="R72" s="47"/>
      <c r="S72" s="47"/>
      <c r="T72" s="47"/>
    </row>
    <row r="73" spans="18:20" s="17" customFormat="1" ht="12.75">
      <c r="R73" s="47"/>
      <c r="S73" s="47"/>
      <c r="T73" s="47"/>
    </row>
    <row r="74" spans="18:20" s="17" customFormat="1" ht="12.75">
      <c r="R74" s="47"/>
      <c r="S74" s="47"/>
      <c r="T74" s="47"/>
    </row>
    <row r="75" spans="18:20" s="17" customFormat="1" ht="12.75">
      <c r="R75" s="47"/>
      <c r="S75" s="47"/>
      <c r="T75" s="47"/>
    </row>
    <row r="76" spans="18:20" s="17" customFormat="1" ht="12.75">
      <c r="R76" s="47"/>
      <c r="S76" s="47"/>
      <c r="T76" s="47"/>
    </row>
    <row r="77" spans="18:20" s="17" customFormat="1" ht="12.75">
      <c r="R77" s="47"/>
      <c r="S77" s="47"/>
      <c r="T77" s="47"/>
    </row>
    <row r="78" spans="18:20" s="17" customFormat="1" ht="12.75">
      <c r="R78" s="47"/>
      <c r="S78" s="47"/>
      <c r="T78" s="47"/>
    </row>
    <row r="79" spans="18:20" s="17" customFormat="1" ht="12.75">
      <c r="R79" s="47"/>
      <c r="S79" s="47"/>
      <c r="T79" s="47"/>
    </row>
    <row r="80" spans="18:20" s="17" customFormat="1" ht="12.75">
      <c r="R80" s="47"/>
      <c r="S80" s="47"/>
      <c r="T80" s="47"/>
    </row>
    <row r="81" spans="18:20" s="17" customFormat="1" ht="12.75">
      <c r="R81" s="47"/>
      <c r="S81" s="47"/>
      <c r="T81" s="47"/>
    </row>
    <row r="82" spans="18:20" s="17" customFormat="1" ht="12.75">
      <c r="R82" s="47"/>
      <c r="S82" s="47"/>
      <c r="T82" s="47"/>
    </row>
    <row r="83" spans="18:20" s="17" customFormat="1" ht="12.75">
      <c r="R83" s="47"/>
      <c r="S83" s="47"/>
      <c r="T83" s="47"/>
    </row>
    <row r="84" spans="18:20" s="17" customFormat="1" ht="12.75">
      <c r="R84" s="47"/>
      <c r="S84" s="47"/>
      <c r="T84" s="47"/>
    </row>
    <row r="85" spans="18:20" s="17" customFormat="1" ht="12.75">
      <c r="R85" s="47"/>
      <c r="S85" s="47"/>
      <c r="T85" s="47"/>
    </row>
    <row r="86" spans="18:20" s="17" customFormat="1" ht="12.75">
      <c r="R86" s="47"/>
      <c r="S86" s="47"/>
      <c r="T86" s="47"/>
    </row>
    <row r="87" spans="18:20" s="17" customFormat="1" ht="12.75">
      <c r="R87" s="47"/>
      <c r="S87" s="47"/>
      <c r="T87" s="47"/>
    </row>
    <row r="88" spans="18:20" s="17" customFormat="1" ht="12.75">
      <c r="R88" s="47"/>
      <c r="S88" s="47"/>
      <c r="T88" s="47"/>
    </row>
    <row r="89" spans="18:20" s="17" customFormat="1" ht="12.75">
      <c r="R89" s="47"/>
      <c r="S89" s="47"/>
      <c r="T89" s="47"/>
    </row>
    <row r="90" spans="18:20" s="17" customFormat="1" ht="12.75">
      <c r="R90" s="47"/>
      <c r="S90" s="47"/>
      <c r="T90" s="47"/>
    </row>
    <row r="91" spans="18:20" s="17" customFormat="1" ht="12.75">
      <c r="R91" s="47"/>
      <c r="S91" s="47"/>
      <c r="T91" s="47"/>
    </row>
    <row r="92" spans="18:20" s="17" customFormat="1" ht="12.75">
      <c r="R92" s="47"/>
      <c r="S92" s="47"/>
      <c r="T92" s="47"/>
    </row>
    <row r="93" spans="18:20" s="17" customFormat="1" ht="12.75">
      <c r="R93" s="47"/>
      <c r="S93" s="47"/>
      <c r="T93" s="47"/>
    </row>
    <row r="94" spans="18:20" s="17" customFormat="1" ht="12.75">
      <c r="R94" s="47"/>
      <c r="S94" s="47"/>
      <c r="T94" s="47"/>
    </row>
  </sheetData>
  <sheetProtection/>
  <mergeCells count="14">
    <mergeCell ref="H4:K4"/>
    <mergeCell ref="L4:O4"/>
    <mergeCell ref="C4:C5"/>
    <mergeCell ref="D4:G4"/>
    <mergeCell ref="A2:AB2"/>
    <mergeCell ref="A1:O1"/>
    <mergeCell ref="A3:B3"/>
    <mergeCell ref="E3:F3"/>
    <mergeCell ref="X4:AA4"/>
    <mergeCell ref="AB4:AB5"/>
    <mergeCell ref="A4:A5"/>
    <mergeCell ref="B4:B5"/>
    <mergeCell ref="P4:S4"/>
    <mergeCell ref="T4:W4"/>
  </mergeCells>
  <printOptions horizontalCentered="1"/>
  <pageMargins left="0" right="0" top="0.9448818897637796" bottom="0.1968503937007874" header="0" footer="0"/>
  <pageSetup horizontalDpi="180" verticalDpi="180" orientation="landscape" paperSize="9" scale="60" r:id="rId1"/>
  <ignoredErrors>
    <ignoredError sqref="B9 B19:B22 B43:B46 B48:B52 B24:B41 B11:B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depsoc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dt0115</dc:creator>
  <cp:keywords/>
  <dc:description/>
  <cp:lastModifiedBy>Пользователь Windows</cp:lastModifiedBy>
  <cp:lastPrinted>2018-02-28T05:31:10Z</cp:lastPrinted>
  <dcterms:created xsi:type="dcterms:W3CDTF">2015-12-25T07:05:52Z</dcterms:created>
  <dcterms:modified xsi:type="dcterms:W3CDTF">2018-03-27T08:31:43Z</dcterms:modified>
  <cp:category/>
  <cp:version/>
  <cp:contentType/>
  <cp:contentStatus/>
</cp:coreProperties>
</file>